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07" activeTab="0"/>
  </bookViews>
  <sheets>
    <sheet name="naslovna" sheetId="1" r:id="rId1"/>
    <sheet name="opći dio" sheetId="2" r:id="rId2"/>
    <sheet name="ORGANIZ." sheetId="3" r:id="rId3"/>
    <sheet name="EKONOM." sheetId="4" r:id="rId4"/>
    <sheet name="POS.DIO" sheetId="5" r:id="rId5"/>
  </sheets>
  <definedNames>
    <definedName name="Excel_BuiltIn_Print_Titles_2">'opći dio'!$A$7:$IU$8</definedName>
    <definedName name="Excel_BuiltIn_Print_Titles_5">'POS.DIO'!$A$6:$IU$7</definedName>
    <definedName name="_xlnm.Print_Titles" localSheetId="1">'opći dio'!$7:$8</definedName>
    <definedName name="_xlnm.Print_Titles" localSheetId="4">'POS.DIO'!$6:$7</definedName>
  </definedNames>
  <calcPr fullCalcOnLoad="1"/>
</workbook>
</file>

<file path=xl/sharedStrings.xml><?xml version="1.0" encoding="utf-8"?>
<sst xmlns="http://schemas.openxmlformats.org/spreadsheetml/2006/main" count="894" uniqueCount="575">
  <si>
    <t xml:space="preserve">O D L U K U </t>
  </si>
  <si>
    <t xml:space="preserve">O USVAJANJU GODIŠNJEG IZVJEŠTAJA </t>
  </si>
  <si>
    <t xml:space="preserve">O IZVRŠENJU PRORAČUNA  </t>
  </si>
  <si>
    <t xml:space="preserve">OPĆINE VRBJE ZA  2018. </t>
  </si>
  <si>
    <t>I OPĆI DIO</t>
  </si>
  <si>
    <t>Članak 1.</t>
  </si>
  <si>
    <t xml:space="preserve">     Proračun Općine Vrbje za razdoblje od 01.01. do  31.12. 2018. ostvaren je kako slijedi:</t>
  </si>
  <si>
    <t>IZVRŠENJE 01.01.-31.12. 2017.</t>
  </si>
  <si>
    <t>IZVORNI PLAN   ZA 2018.</t>
  </si>
  <si>
    <t>TEKUĆI PLAN ZA 2018.</t>
  </si>
  <si>
    <t>IZVRŠENJE         01.01.-31.12. 2018.</t>
  </si>
  <si>
    <t>Indeks 5/2</t>
  </si>
  <si>
    <t>Indeks 5/4</t>
  </si>
  <si>
    <t>1.</t>
  </si>
  <si>
    <t>2.</t>
  </si>
  <si>
    <t>3.</t>
  </si>
  <si>
    <t>4.</t>
  </si>
  <si>
    <t>5.</t>
  </si>
  <si>
    <t>6.</t>
  </si>
  <si>
    <t>8.</t>
  </si>
  <si>
    <t>A. RAČUNA PRIHODA I RASHODA</t>
  </si>
  <si>
    <t xml:space="preserve"> PRIHODI POSLOVANJA 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</si>
  <si>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</si>
  <si>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</si>
  <si>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</si>
  <si>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</si>
  <si>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</si>
  <si>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VIŠAK/MANJAK</t>
  </si>
  <si>
    <t>B. RAČUNA FINANCIRANJA</t>
  </si>
  <si>
    <t>IZDACI ZA FINANCIJSKU IMOVINU I OTPLATE ZAJMOVA</t>
  </si>
  <si>
    <t>NETO FINANCIRANJE</t>
  </si>
  <si>
    <t>C. RASPOLOŽIVA SREDSTVA IZ PRETHODNIH GODINA</t>
  </si>
  <si>
    <t>VLASTITI IZVORI</t>
  </si>
  <si>
    <t>VIŠAK/MANJAK + NETO FINANCIRANJE+RASPOLOŽIVA SREDSTVA IZ PRETHODNIH GODINA</t>
  </si>
  <si>
    <t>Članak 2.</t>
  </si>
  <si>
    <t xml:space="preserve">     Ostvarenje prihoda i primitaka te rashoda i izdataka Proračuna Općine VRBJE za razdoblje od 01.siječnja do 31.prosinac 2018. bilo je kako slijedi:</t>
  </si>
  <si>
    <t xml:space="preserve">     Ukupni prihodi i primici ostvareni su u iznosu 5.287.076,63 kn što je 92,82% godišnjeg plana.</t>
  </si>
  <si>
    <t xml:space="preserve">     Ukupni rashodi i izdaci izvršeni su u iznosu 3.820.810,63 kn što je 68,08% godišnjeg plana.</t>
  </si>
  <si>
    <t xml:space="preserve">     U razdoblju od 01.siječnja do 31.prosinca  2018. ostvaren je višak prihoda u iznosu 1.466.266 kn.  </t>
  </si>
  <si>
    <t>Članak 3.</t>
  </si>
  <si>
    <t xml:space="preserve">     Višak prihoda prenesen iz prethodnih godina iznosi 333.861 kn.</t>
  </si>
  <si>
    <t>Članak 4.</t>
  </si>
  <si>
    <t xml:space="preserve">     Višak prihoda za prijenos u sljedeće razdoblje iznosi 1.800.147,00 kn.</t>
  </si>
  <si>
    <t>Članak 5.</t>
  </si>
  <si>
    <t xml:space="preserve">     Izvješće o ostvarenim prihodima i primicima te izvršenim rashodima i izdacima Proračuna Općine Vrbje za razdoblje od 01.siječnja do 31.12. 2018.po ekonomskoj, organizacijskoj i programskoj klasifikaciji  sastavni su dio Godišnjeg izvještaja o izvršenju Proračuna. </t>
  </si>
  <si>
    <t>Članak 6.</t>
  </si>
  <si>
    <t xml:space="preserve">        Ova Odluka stupa na snagu danom objavljivanja u "Službenom glasniku".</t>
  </si>
  <si>
    <t>BRODSKO-POSAVSKA ŽUPANIJA</t>
  </si>
  <si>
    <t>OPĆINSKO VIJEĆE</t>
  </si>
  <si>
    <t>PREDSJEDNIK</t>
  </si>
  <si>
    <t>OPĆINSKOG VIJEĆA</t>
  </si>
  <si>
    <t>MLADEN KONJEVIĆ</t>
  </si>
  <si>
    <t>OPĆINA VRBJE</t>
  </si>
  <si>
    <t xml:space="preserve">OPĆI DIO </t>
  </si>
  <si>
    <t xml:space="preserve">IZVJEŠTAJ O IZVRŠENJU OPĆEG DIJELA PRORAČUNA </t>
  </si>
  <si>
    <t xml:space="preserve">OPĆINE VRBJE ZA RAZDOBLJE OD  01.01. DO 31. 12. 2018. </t>
  </si>
  <si>
    <t>A. RAČUN PRIHODA I RASHODA</t>
  </si>
  <si>
    <t xml:space="preserve"> 6. PRIHODI POSLOVANJA</t>
  </si>
  <si>
    <t>BROJ KONTA</t>
  </si>
  <si>
    <t>VRSTA PRIHODA / RASHODA</t>
  </si>
  <si>
    <t>IZVRŠENJE  01.01.-31.12. 2017.</t>
  </si>
  <si>
    <t>IZVORNI PLAN ZA 2018.</t>
  </si>
  <si>
    <t>IZVRŠENJE 01.01.-31.12. 2018.</t>
  </si>
  <si>
    <t>PRIHODI POSLOVANJA</t>
  </si>
  <si>
    <t>Prihodi od poreza</t>
  </si>
  <si>
    <t>Porez i prirez na dohodak</t>
  </si>
  <si>
    <t>Porez i prirez na dohodak od nesmostalnom rada</t>
  </si>
  <si>
    <t>Porez na dohodak od samostalnih djelatnosti</t>
  </si>
  <si>
    <t>Porez i prireuz od imovine i imov.prava</t>
  </si>
  <si>
    <t>Porez i prirez na dohodak do kapitala</t>
  </si>
  <si>
    <t>-</t>
  </si>
  <si>
    <t>Porez i prirez na dohodak utvrđen u podtupku nadzora</t>
  </si>
  <si>
    <t>Povrat poreza i prireza po godiš.prijavi</t>
  </si>
  <si>
    <t>Porezi na imovinu</t>
  </si>
  <si>
    <t>Povremeni porezi na imovinu</t>
  </si>
  <si>
    <t>Porezi na robu i usluge</t>
  </si>
  <si>
    <t xml:space="preserve">Porez na promet </t>
  </si>
  <si>
    <t>Porez na korištenje dobara ili izvođenje aktivnosti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</si>
  <si>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</si>
  <si>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</si>
  <si>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</si>
  <si>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</si>
  <si>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Pomoći iz državnog proračuna temeljem prijenosa EU sredstava</t>
  </si>
  <si>
    <t>Kapitalne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</si>
  <si>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</si>
  <si>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</si>
  <si>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</si>
  <si>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</si>
  <si>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</si>
  <si>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</si>
  <si>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</si>
  <si>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</si>
  <si>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Državne upravne pristojbe</t>
  </si>
  <si>
    <t>Županijske, gradske i općinske pristojbe</t>
  </si>
  <si>
    <t>Prihodi po posebnim propisima</t>
  </si>
  <si>
    <t>Doprinosi za šume</t>
  </si>
  <si>
    <t>Ostali nespomenuti prihodi</t>
  </si>
  <si>
    <t>Komunalni doprinosi i  naknade</t>
  </si>
  <si>
    <t xml:space="preserve">Komunalni doprinosi </t>
  </si>
  <si>
    <t xml:space="preserve">Komunalne naknade </t>
  </si>
  <si>
    <t>Naknada za priključak</t>
  </si>
  <si>
    <t>Kazne, upravne mjere i ostali prihodi</t>
  </si>
  <si>
    <t>Ostali prihodi</t>
  </si>
  <si>
    <t xml:space="preserve"> 7. PRIHODI OD PRODAJE NEFINANCIJSKE IMOVINE</t>
  </si>
  <si>
    <t>Prihodi od prodaje neproizvedene imovine</t>
  </si>
  <si>
    <t>Prihodi od prodaje mat. imov. - prirodnih bogatstava</t>
  </si>
  <si>
    <t>Zemljišta</t>
  </si>
  <si>
    <t>3. 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</si>
  <si>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</si>
  <si>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</si>
  <si>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</si>
  <si>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</si>
  <si>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</si>
  <si>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</si>
  <si>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</si>
  <si>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</si>
  <si>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</si>
  <si>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 xml:space="preserve">Službena putovanja   </t>
  </si>
  <si>
    <t>Stručno usavršavanje zaposlenika</t>
  </si>
  <si>
    <t>Ostale naknade troškova zaposlenima</t>
  </si>
  <si>
    <t>Rashodi za materijal i energiju</t>
  </si>
  <si>
    <t>Uredski mat. i ostali materijalni rashodi</t>
  </si>
  <si>
    <t>Energija</t>
  </si>
  <si>
    <t>Materijal i dijelovi za tekuće invest.održavanje</t>
  </si>
  <si>
    <t>Sitan inventar i auto gume</t>
  </si>
  <si>
    <t>Službena, radna i zaštitna odjeća i obuća</t>
  </si>
  <si>
    <t>Rashodi za usluge</t>
  </si>
  <si>
    <t>Usluge telefona,  pošte i prijevoza</t>
  </si>
  <si>
    <t>Usluge tekućeg i inv.održ.</t>
  </si>
  <si>
    <t xml:space="preserve">Usluge promidžbe i informiranja   </t>
  </si>
  <si>
    <t xml:space="preserve">Komunalne usluge  </t>
  </si>
  <si>
    <t>Zakupnine i najamnine</t>
  </si>
  <si>
    <t>Zdravstvene i veterinarske usluge</t>
  </si>
  <si>
    <t xml:space="preserve">Intelektualne i osobne usluge   </t>
  </si>
  <si>
    <t>Računalne usluge</t>
  </si>
  <si>
    <t>Ostale usluge</t>
  </si>
  <si>
    <t>Naknade troškova osobama izvan radnog odnosa</t>
  </si>
  <si>
    <t>Ostali nespomenuti rashodi poslovanja</t>
  </si>
  <si>
    <t xml:space="preserve">Naknade za rad predstav.i izvršnih tijela, povjerenstva i sl. 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</si>
  <si>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</si>
  <si>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</si>
  <si>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</si>
  <si>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</si>
  <si>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</si>
  <si>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</si>
  <si>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</t>
  </si>
  <si>
    <t>Ostali financijski rashodi</t>
  </si>
  <si>
    <t>Bankarske usluge i platni promet</t>
  </si>
  <si>
    <t>Zatezne kamate iz poslovnih odnosa i dr.</t>
  </si>
  <si>
    <t>Pomoći dane u inoz.i unutar općeg proračuna</t>
  </si>
  <si>
    <t>Tekuće pomoći proračunskim korisnicima drugih proračuna</t>
  </si>
  <si>
    <t>Tekuće  pomoći unutar općeg proračuna</t>
  </si>
  <si>
    <t>Naknade građanima i kućanst. na temelju osig. i dr.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</si>
  <si>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</si>
  <si>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</si>
  <si>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</si>
  <si>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</si>
  <si>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</si>
  <si>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</si>
  <si>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 štete i penali</t>
  </si>
  <si>
    <t>Naknade štete pravnim i fizičkim osobama</t>
  </si>
  <si>
    <t>4. RASHODI ZA NABAVU NEFINANCIJSKE IMOVINE</t>
  </si>
  <si>
    <t>Rashodi za nabavu proizvedene dugotrajne imovine</t>
  </si>
  <si>
    <t>Građevinski objekti</t>
  </si>
  <si>
    <t>Poslovni objekti</t>
  </si>
  <si>
    <t>Ceste, željeznice i sl. građevinski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</si>
  <si>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</si>
  <si>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</si>
  <si>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</si>
  <si>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</si>
  <si>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</si>
  <si>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</si>
  <si>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</si>
  <si>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</si>
  <si>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Nematerijalna proizvodna imovina</t>
  </si>
  <si>
    <t>Ostala nematerijalna proizvodna imovina</t>
  </si>
  <si>
    <t>Rashodi za dodatna ulaganja na nefinancijskoj imovini</t>
  </si>
  <si>
    <t>Dodatna ulaganja na građevinskim objektima</t>
  </si>
  <si>
    <t>5. IZDATCI ZA FINANCIJSKU IMOVINU</t>
  </si>
  <si>
    <t>Izdatci za otplatu glavnice primljenih kredita i zajmova</t>
  </si>
  <si>
    <t>Otplata glavnice primljenih kredita i zajmova od kreditnih i ostalih financ</t>
  </si>
  <si>
    <t>Otplata glavnice prmljenih zajmova od ostalih tuzamnih financ.inst.</t>
  </si>
  <si>
    <t>9. VLASTITI IZVORI</t>
  </si>
  <si>
    <t>Rezultat poslovanja</t>
  </si>
  <si>
    <t>Višak/manjak prihoda</t>
  </si>
  <si>
    <t>Višak prihoda</t>
  </si>
  <si>
    <t>,</t>
  </si>
  <si>
    <t>POSEBNI DIO</t>
  </si>
  <si>
    <t xml:space="preserve">IZVJEŠTAJ O IZVRŠENJU POSEBNOG DIJELA PRORAČUNA </t>
  </si>
  <si>
    <t>OPĆINE VRBJE ZA RAZDOBLJE OD 01. 01. DO 31. 12. 2018.</t>
  </si>
  <si>
    <t>PLAN I IZVRŠENJE RASHODA PO ORGANIZACIJSKOJ KLASIFIKACIJI</t>
  </si>
  <si>
    <t xml:space="preserve">NAZIV RASHODA </t>
  </si>
  <si>
    <t>IZVRŠENJE      01.01.-31.12.2018.</t>
  </si>
  <si>
    <t>Indeks 4/3</t>
  </si>
  <si>
    <t>UKUPNO RASHODI I IZDACI</t>
  </si>
  <si>
    <t>R 001 OPĆINSKO VIJEĆE</t>
  </si>
  <si>
    <t>Glava 01 OPĆINSKO VIJEĆE</t>
  </si>
  <si>
    <t>R 002 OPĆINSKA UPRAVA</t>
  </si>
  <si>
    <t>Glava 02  LOKALNA SAMOUPRAVA</t>
  </si>
  <si>
    <t>Glava 03  ODRŽAVANJE KOMUNALNE INFRASTRUKTURE</t>
  </si>
  <si>
    <t>Glava 05  PREDŠKOLSKI ODGOJ I ŠKOLSTVO</t>
  </si>
  <si>
    <t>Glava 06 JAVNE POTREBE U KULTURI</t>
  </si>
  <si>
    <t>Glava 07 RAZVOJ ŠPORTA</t>
  </si>
  <si>
    <t>Glava 08 ZAŠTITA I SPAŠAVANJE</t>
  </si>
  <si>
    <t xml:space="preserve">Glava 09 PROGRAM SOCIJALNE SKRBI O OBITELJIMA, DJECI, STARIMA I NEMOĆNIMA </t>
  </si>
  <si>
    <t>PLAN I IZVRŠENJE RASHODA PO EKONOMSKOJ KLASIFIKACIJI</t>
  </si>
  <si>
    <t>IZVORI FINANCIRANJA</t>
  </si>
  <si>
    <t>ŠIFRA</t>
  </si>
  <si>
    <t>BROJ RAČUNA</t>
  </si>
  <si>
    <t>VRSTA RASHODA I IZDATKA</t>
  </si>
  <si>
    <t>TEKUĆI PLAN ZA 2018</t>
  </si>
  <si>
    <t>IZVRŠENJE     01.01.-31.12.2018.</t>
  </si>
  <si>
    <t>Rashodi poslovanja</t>
  </si>
  <si>
    <t xml:space="preserve">Ostali nespomenuti rashodi posl.-troškovi izbora  </t>
  </si>
  <si>
    <t>Glava 02  JEDINSTVENI UPRAVNI ODJEL</t>
  </si>
  <si>
    <t>Plaće (Bruto)</t>
  </si>
  <si>
    <t>Naknada troškova zaposlenima</t>
  </si>
  <si>
    <t>Javnobilježničke pristojbe</t>
  </si>
  <si>
    <t>Ostali  nespomenuti rashodi</t>
  </si>
  <si>
    <t>Zatezne kamate</t>
  </si>
  <si>
    <t>Ostali nespomenuti financijski rashodi</t>
  </si>
  <si>
    <t>Pomoć proračunskim korisnicima</t>
  </si>
  <si>
    <t>Pomoći proračunskim korisnicima drugog proračuna</t>
  </si>
  <si>
    <t xml:space="preserve">Naknade građanima i kućanstvima </t>
  </si>
  <si>
    <t>Rashodi za nabavu nefinancijske imovine</t>
  </si>
  <si>
    <t>Rashodi za nabavu proizvedene dug. imovine</t>
  </si>
  <si>
    <t xml:space="preserve">Ceste, željez. i sl.prom.objekti </t>
  </si>
  <si>
    <t>Prijevozna sredstva u cestovnom promet</t>
  </si>
  <si>
    <t>Nematerijala proizvodna imovina</t>
  </si>
  <si>
    <t>Rashodi za dodatna ulaganja na nefinanc. imovini</t>
  </si>
  <si>
    <t xml:space="preserve">ŠIFRA IZVORA </t>
  </si>
  <si>
    <t>1   OPĆI PRIHODI I PRIMICI</t>
  </si>
  <si>
    <t xml:space="preserve">3  VLASTITI PRIHODI </t>
  </si>
  <si>
    <t>4  PRIHODI ZA POSEBNE NAMJENE</t>
  </si>
  <si>
    <t xml:space="preserve">5 POMOĆI </t>
  </si>
  <si>
    <t>6 DONACIIJE</t>
  </si>
  <si>
    <t xml:space="preserve">7  PRIHODI OD PRODAJE ILI ZAMJENE NEFINANC.IMOV. </t>
  </si>
  <si>
    <t>8 NAMJENSKI PRIMICI (POVRAT DEPOZITA, ZADUŽIVANJE)</t>
  </si>
  <si>
    <t>OPĆINE VRBJE ZA RAZDOBLJE OD 01. 01. DO 31.12. 2018.</t>
  </si>
  <si>
    <t>PLAN I IZVRŠENJE RASHODA PO PROGRAMSKOJ KLASIFIKACIJI</t>
  </si>
  <si>
    <t>IZVRŠENJE  01.01.-31.12. 2018.</t>
  </si>
  <si>
    <t>Glava 00101 OPĆINSKO VIJEĆE</t>
  </si>
  <si>
    <t>A01</t>
  </si>
  <si>
    <t>GLAVNI PROGRAM A01: REDOVNA DJELATNOST OPĆINSKOG VIJEĆA</t>
  </si>
  <si>
    <t>Funkcijska klasifikacija: 01 -  Opće javne usluge</t>
  </si>
  <si>
    <t>P1001</t>
  </si>
  <si>
    <t xml:space="preserve">  PROGRAM 1001:  Program lokalne samouprave</t>
  </si>
  <si>
    <t>A100102</t>
  </si>
  <si>
    <t>AKTIVNOST:RAD OPĆINSKOG VIJEĆA</t>
  </si>
  <si>
    <t>Ostali nespomenuti rashodi poslovanja-rashodi protokola</t>
  </si>
  <si>
    <t>Ostali nespomenuti rashodi poslovanja-obilježavanje manifestacija</t>
  </si>
  <si>
    <t>11.3</t>
  </si>
  <si>
    <t>11.4</t>
  </si>
  <si>
    <t>Ostali nespomenuti rashodi poslovanja-troškovi izbora</t>
  </si>
  <si>
    <t>A100104</t>
  </si>
  <si>
    <t>AKTIVNOST:  OSNOVNE FUNKCIJE STRANAKA</t>
  </si>
  <si>
    <t>Tekuće donacije u novcu-političke stranke</t>
  </si>
  <si>
    <t>11.1</t>
  </si>
  <si>
    <t xml:space="preserve">Usluge promidžbe i informiranja-oglašavanje i čestitke   </t>
  </si>
  <si>
    <t>11.2</t>
  </si>
  <si>
    <t>Zakupnine i najamnine-najam opreme</t>
  </si>
  <si>
    <t>Glava 00201  JEDINSTVENI UPRAVNI ODJEL</t>
  </si>
  <si>
    <t>A02</t>
  </si>
  <si>
    <t>GLAVNI PROGRAM A02: REDOVNA DJELATNOST OPĆINSKE UPRAVE</t>
  </si>
  <si>
    <t xml:space="preserve">  PROGRAM 1001:  Lokalna samouprava</t>
  </si>
  <si>
    <t>A100101</t>
  </si>
  <si>
    <t>AKTIVNOST: ZAJEDNIČKI TROŠKOVI ZAPOSLENIH (URED NAČELNIKA I JUO)</t>
  </si>
  <si>
    <t>A100103</t>
  </si>
  <si>
    <t>AKTIVNOST: JAVNA UPRAVA I ADMINISTRACIJA</t>
  </si>
  <si>
    <t>Energija-el.energija općinska uprava</t>
  </si>
  <si>
    <t>Energija-motorni benzin-službeni auto</t>
  </si>
  <si>
    <t>Materijal i dijelovi za tekuće inves.održavanje-oprema</t>
  </si>
  <si>
    <t>Materijal i dijelovi za tekuće inves.održavanje-transp.sredstva</t>
  </si>
  <si>
    <t>Materijal i dijelovi za tekuće inves.održavanje-zgrada općine</t>
  </si>
  <si>
    <t>Usluge tekućeg i inv.održavanja-oprema</t>
  </si>
  <si>
    <t>Usluge tekućeg i inv.održavanja-prijevozna sredstva</t>
  </si>
  <si>
    <t xml:space="preserve">Komunalne usluge-odvoz smeća  </t>
  </si>
  <si>
    <t>Komunalne usluge-opskrba vodom</t>
  </si>
  <si>
    <t>Komunalne usluge-usl.čišćenja,pranja i sl.</t>
  </si>
  <si>
    <t>24.2</t>
  </si>
  <si>
    <t>Komunalne usluge-komunalni redar</t>
  </si>
  <si>
    <t>24</t>
  </si>
  <si>
    <t xml:space="preserve">Intelektualne i osobne usluge-čišćenje općinskih prostorija </t>
  </si>
  <si>
    <t>24.1</t>
  </si>
  <si>
    <t>Intelektualne i osobne usluge</t>
  </si>
  <si>
    <t>25</t>
  </si>
  <si>
    <t xml:space="preserve">Intelektualne i osobne usluge-usluge odvjetnika i pravnog savjetovanja   </t>
  </si>
  <si>
    <t>25.2</t>
  </si>
  <si>
    <t>Intelektualne i osobne usluge-fiskalna odgovornost</t>
  </si>
  <si>
    <t>26</t>
  </si>
  <si>
    <t>Intelektualne i osobne usluge-autorski honorari-održ.prog.kom.naknade</t>
  </si>
  <si>
    <t>27</t>
  </si>
  <si>
    <t>Intelektualne i osobne usluge-geodetsko katastarske usluge</t>
  </si>
  <si>
    <t>28</t>
  </si>
  <si>
    <t>Intelektualne i osobne usluge-web portal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</si>
  <si>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</si>
  <si>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</si>
  <si>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</si>
  <si>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</si>
  <si>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</si>
  <si>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</si>
  <si>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</si>
  <si>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</si>
  <si>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</si>
  <si>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Ostali nespomenuti nefinancijski rashodi</t>
  </si>
  <si>
    <t>38</t>
  </si>
  <si>
    <t>K100107</t>
  </si>
  <si>
    <t>KAPITALNI PROJEKT: NABAVA OPREME ZA REDOVNO POSLOVANJE</t>
  </si>
  <si>
    <t>45</t>
  </si>
  <si>
    <t>Uredska oprema i namještaj-računala i računalna oprema</t>
  </si>
  <si>
    <t>46</t>
  </si>
  <si>
    <t>Uredska oprema i namještaj-ostala uredska oprema</t>
  </si>
  <si>
    <t>46.1</t>
  </si>
  <si>
    <t>Komunikacijska oprema-telefoni</t>
  </si>
  <si>
    <t>47</t>
  </si>
  <si>
    <t>Glava 03  KOMUNALNA INFRASTRUKTURA</t>
  </si>
  <si>
    <t>A03</t>
  </si>
  <si>
    <t>GLAVNI PROGRAM A03: KOMUNALNA INFRASTRUKTURA</t>
  </si>
  <si>
    <t>Funkcijska klasifikacija: 04 -  Ekonomski poslovi</t>
  </si>
  <si>
    <t>P2001</t>
  </si>
  <si>
    <t xml:space="preserve">  PROGRAM 2001:  Održavanje komunalne infrastrukture</t>
  </si>
  <si>
    <t>A200101</t>
  </si>
  <si>
    <t>AKTIVNOST: ODRŽAVANJE ZGRADA – SKLADIŠTA, MRTVAČNICE</t>
  </si>
  <si>
    <t>50</t>
  </si>
  <si>
    <t>51</t>
  </si>
  <si>
    <t>Materijal i dijelovi za tekuće inves.održavanje</t>
  </si>
  <si>
    <t>52</t>
  </si>
  <si>
    <t>53</t>
  </si>
  <si>
    <t>A200102</t>
  </si>
  <si>
    <t>AKTIVNOST: ODRŽAVANJE NERAZVRSTANIH CESTA, PROPUSTA I POLJ.PUTEVA</t>
  </si>
  <si>
    <t>54</t>
  </si>
  <si>
    <t>A200103</t>
  </si>
  <si>
    <t xml:space="preserve">AKTIVNOST: ODRŽAVANJE JAVNE RASVJETE </t>
  </si>
  <si>
    <t>55</t>
  </si>
  <si>
    <t>56</t>
  </si>
  <si>
    <t>A200104</t>
  </si>
  <si>
    <t>AKTIVNOST: ODRŽAVANJE JAVNIH POVRŠINA</t>
  </si>
  <si>
    <t>59</t>
  </si>
  <si>
    <t>57</t>
  </si>
  <si>
    <t>58</t>
  </si>
  <si>
    <t>A200105</t>
  </si>
  <si>
    <t>AKTIVNOST: GEODETSKO - KATASTARSKE USLUGE</t>
  </si>
  <si>
    <t>60</t>
  </si>
  <si>
    <t>Intelektualne i osobne usluge - geodetsko-katastarske usluge</t>
  </si>
  <si>
    <t>K200106</t>
  </si>
  <si>
    <t>KAPITALNI PROJEKT: DODATNA ULAGANJA NA GRAĐEVINSKIM OBJEKTIMA</t>
  </si>
  <si>
    <t>61</t>
  </si>
  <si>
    <t>62</t>
  </si>
  <si>
    <t>Dodatna ulaganja na građevinskim objektima-Dom Bodovaljci</t>
  </si>
  <si>
    <t>64.1</t>
  </si>
  <si>
    <t>Dodatna ulaganja na građevinskim objektima-Groblja</t>
  </si>
  <si>
    <t>64.2</t>
  </si>
  <si>
    <t>dodatna ulaganja na građevinskim objektima-Skladište Vrbje</t>
  </si>
  <si>
    <t>K200107</t>
  </si>
  <si>
    <t>KAPITALNI PROJEKT: PROJEKTNA DOKUMENTACIJA ZA KOMUNALNU INFRASTRUKTURU</t>
  </si>
  <si>
    <t>Rashodi za nabavu proiz.dug.imovine</t>
  </si>
  <si>
    <t>Nematerijalna proizvodna imovina - projekti</t>
  </si>
  <si>
    <t>66</t>
  </si>
  <si>
    <t>Ostala nematerijalna proizvedena imovina-obnova i legalizacija</t>
  </si>
  <si>
    <t>67</t>
  </si>
  <si>
    <t>Ostala nematerijalna proizvodna imovina-Zdravstveni centar Vrbje</t>
  </si>
  <si>
    <t>68</t>
  </si>
  <si>
    <t>Ostala nematerijalna proizvodna imovina-izrada programa drž.polj.zemlj.</t>
  </si>
  <si>
    <t>71.1</t>
  </si>
  <si>
    <t>Ostala nematerijalna proizvodna imovina-Energetska obnova dom Bodovaljci</t>
  </si>
  <si>
    <t>71.2</t>
  </si>
  <si>
    <t>Ostala nematerijalna proizvedena imovina-Proj.dokum.Skladište V. Grada</t>
  </si>
  <si>
    <t>K200108</t>
  </si>
  <si>
    <t>KAPITALNI PROJEKT: POSLOVNI OBJEKTI – ZGRADE KULTURNIH INSTITUCIJA</t>
  </si>
  <si>
    <t>Rashodi za nabavu proizvedene dugotrajne imov.</t>
  </si>
  <si>
    <t>72</t>
  </si>
  <si>
    <t>Poslovni objekti-Zgrade kulturnih instit.</t>
  </si>
  <si>
    <t>K200109</t>
  </si>
  <si>
    <t>KAPITALNI PROJEKT: VODOVOD MAČKOVAC - VISOKA GREDA</t>
  </si>
  <si>
    <t>73</t>
  </si>
  <si>
    <t>Ostali građevinski objekti - vodovod Mačkovac - Visoka Greda</t>
  </si>
  <si>
    <t>K200111</t>
  </si>
  <si>
    <t>KAPITALNI PROJEKT: IZGRADNJA CESTA I OSTALIH SLIČNIH OBJEKATA</t>
  </si>
  <si>
    <t>76.5</t>
  </si>
  <si>
    <t xml:space="preserve">Ceste, željez. I sl.prom.objekti-nerazvrstane ceste </t>
  </si>
  <si>
    <t>77</t>
  </si>
  <si>
    <t>Ostali građevinski objekti-poljski putevi</t>
  </si>
  <si>
    <t>76.3</t>
  </si>
  <si>
    <t>Ostala nematerijalna proizvedena imovina-nerazvrstane ceste</t>
  </si>
  <si>
    <t>K200110</t>
  </si>
  <si>
    <t>KAPITALNI PROJEKT: SANACIJA ODLAGALIŠTA KOMUNALNOG OTPADA</t>
  </si>
  <si>
    <t>78</t>
  </si>
  <si>
    <t>K200112</t>
  </si>
  <si>
    <t>AKTIVNOST: DOBROVOLJNE RADNE AKCIJE</t>
  </si>
  <si>
    <t>81</t>
  </si>
  <si>
    <t>P2004</t>
  </si>
  <si>
    <t xml:space="preserve">  PROGRAM: 2004 Javni radovi i komunalni program</t>
  </si>
  <si>
    <t>A200401</t>
  </si>
  <si>
    <t>AKTIVNOST: KOMUNALNI RADOVI I USLUGE</t>
  </si>
  <si>
    <t>Rashodi</t>
  </si>
  <si>
    <t>Doprinosi za obvezno zdravstveno osiguranje</t>
  </si>
  <si>
    <t>Doprinosi za obvezno osiguranje u slučaju nezaposlenosti</t>
  </si>
  <si>
    <t>102</t>
  </si>
  <si>
    <t>Energija-motorni benzin-kombi+traktor</t>
  </si>
  <si>
    <t>102.1</t>
  </si>
  <si>
    <t>Energija-lož ulje</t>
  </si>
  <si>
    <t>93</t>
  </si>
  <si>
    <t>Materijal i dijelovi za tekuće inves.održavanje-oprema za kom.djelatnosti</t>
  </si>
  <si>
    <t>94</t>
  </si>
  <si>
    <t>Materijal i dijelovi za tekuće invest.održavanje opreme-transportna sredstva</t>
  </si>
  <si>
    <t>94.1</t>
  </si>
  <si>
    <t>92</t>
  </si>
  <si>
    <t>Sitni inventar i auto gume</t>
  </si>
  <si>
    <t>95</t>
  </si>
  <si>
    <t>Usluge tekućeg i inv.održ.-komunalna oprema</t>
  </si>
  <si>
    <t>101</t>
  </si>
  <si>
    <t>Usluge tekućeg i invest.održavanje-kombi</t>
  </si>
  <si>
    <t>96</t>
  </si>
  <si>
    <t>98</t>
  </si>
  <si>
    <t xml:space="preserve">Intelektualne i osobne usluge-ugovori o djelu   </t>
  </si>
  <si>
    <t>100</t>
  </si>
  <si>
    <t>K200402</t>
  </si>
  <si>
    <t>KAPITALNI PROJEKT: NABAVA I OBNOVA SREDSTAVA ZA RAD</t>
  </si>
  <si>
    <t>103</t>
  </si>
  <si>
    <t>Prijevozna sredstva u cestovnom prometu-Traktor</t>
  </si>
  <si>
    <t>P2002</t>
  </si>
  <si>
    <t xml:space="preserve">  PROGRAM 2002: Zaštita okoliša</t>
  </si>
  <si>
    <t>A200201</t>
  </si>
  <si>
    <t>AKTIVNOST: EKOLOŠKE I KOMUNALNE USLUGE</t>
  </si>
  <si>
    <t>82</t>
  </si>
  <si>
    <t xml:space="preserve">Komunalne usluge-deratizacija i dezinsekcija  </t>
  </si>
  <si>
    <t>83</t>
  </si>
  <si>
    <t>Komunalne usluge-NUV</t>
  </si>
  <si>
    <t>84</t>
  </si>
  <si>
    <t>A200202</t>
  </si>
  <si>
    <t>AKTIVNOST: POLJOPRIVREDA</t>
  </si>
  <si>
    <t>85</t>
  </si>
  <si>
    <t xml:space="preserve">Intelektualne i osobne usluge-iskaznice za izobrazbu upotrbe pesticida    </t>
  </si>
  <si>
    <t>86</t>
  </si>
  <si>
    <t>Ostali nespomenuti materijalni rashodi - obrana od tuče</t>
  </si>
  <si>
    <t>Glava 05  JAVNE USTANOVE PREDŠKOLSKOG ODGOJA I OBRAZOVANJA</t>
  </si>
  <si>
    <t>A05</t>
  </si>
  <si>
    <t>GLAVNI PROGRAM A05:  JAVNE USTANOVE PREDŠKOLSKOG ODGOJA I OBRAZOVANJA</t>
  </si>
  <si>
    <t>Funkcijska klasifikacija: 09 -  Obrazovanje</t>
  </si>
  <si>
    <t>P3004</t>
  </si>
  <si>
    <t xml:space="preserve">  PROGRAM 3004: Predškolski odgoj i školstvo</t>
  </si>
  <si>
    <t>A300401</t>
  </si>
  <si>
    <t>AKTIVNOST: PREDŠKOLA – MALA ŠKOLA</t>
  </si>
  <si>
    <t>131.1</t>
  </si>
  <si>
    <t>131</t>
  </si>
  <si>
    <t>Pomoći</t>
  </si>
  <si>
    <t>Pomoći proračunskim korisnicima drugih proračuna</t>
  </si>
  <si>
    <t>130</t>
  </si>
  <si>
    <t>Tekuće  pomoći korisnicima drugih proračuna</t>
  </si>
  <si>
    <t>K300402</t>
  </si>
  <si>
    <t>KAPITALNI PROJEKT: OPREMA ZA ostale namjene</t>
  </si>
  <si>
    <t>132</t>
  </si>
  <si>
    <t xml:space="preserve">Uređaji, strojevi i oprema za ostale namjene </t>
  </si>
  <si>
    <t>PROGRAM:3005 STRUČNO OSPOSOBLJAVANJE</t>
  </si>
  <si>
    <t>TEKUĆE DONACIJE</t>
  </si>
  <si>
    <t>49.1</t>
  </si>
  <si>
    <t>Tekuće donacije u novcu – tekuća pričuva proračuna</t>
  </si>
  <si>
    <t>Ostali  nespomenuti rashodi poslovanja</t>
  </si>
  <si>
    <t>33.1</t>
  </si>
  <si>
    <t>Ostali  nespomenuti rashodi poslovanja – LAG</t>
  </si>
  <si>
    <t>Glava 06 PROGRAMSKA DJELATNOST KULTURE</t>
  </si>
  <si>
    <t xml:space="preserve">A06 </t>
  </si>
  <si>
    <t>GLAVNI PROGRAM A06:  PROGRAMSKA DJELATNOST KULTURE</t>
  </si>
  <si>
    <t xml:space="preserve">Funkcijska klasifikacija: 08 -  Rekreacija, kultura i religija </t>
  </si>
  <si>
    <t>P3002</t>
  </si>
  <si>
    <t xml:space="preserve">  PROGRAM 3002: Javne potrebe u kulturi</t>
  </si>
  <si>
    <t>A300201</t>
  </si>
  <si>
    <t>AKTIVNOST: DJELATNOST UDRUGA U KULTURI</t>
  </si>
  <si>
    <t>118</t>
  </si>
  <si>
    <t>Energija-el.energija zgrade kult.institucija</t>
  </si>
  <si>
    <t>125</t>
  </si>
  <si>
    <t>Energija-ogrijevno drvo</t>
  </si>
  <si>
    <t>119</t>
  </si>
  <si>
    <t>121.1</t>
  </si>
  <si>
    <t>Materijal i dijelovi za tekuće invest.održavanje-Kip sv.Roka</t>
  </si>
  <si>
    <t>135</t>
  </si>
  <si>
    <t>120</t>
  </si>
  <si>
    <t>Usluge tekućeg i invest.održavanje</t>
  </si>
  <si>
    <t>122</t>
  </si>
  <si>
    <t xml:space="preserve">Komunalne usluge-opskrba vodom </t>
  </si>
  <si>
    <t>126</t>
  </si>
  <si>
    <t>127</t>
  </si>
  <si>
    <t>Zakupnine i najamnine-najam opreme za manifestacije</t>
  </si>
  <si>
    <t>123</t>
  </si>
  <si>
    <t>124</t>
  </si>
  <si>
    <t>Ostali nespomenuti financijski rashodi-sajam poduzetničkih ideja</t>
  </si>
  <si>
    <t>113</t>
  </si>
  <si>
    <t>Tekuće donacije u novcu-vjerske zajednice</t>
  </si>
  <si>
    <t>114</t>
  </si>
  <si>
    <t>Tekuće donacije u novcu-KUD Vrbje</t>
  </si>
  <si>
    <t>115</t>
  </si>
  <si>
    <t>Tekuće donacije u novcu-ostale udruge u kulturi i turizmu</t>
  </si>
  <si>
    <t>116</t>
  </si>
  <si>
    <t>Tekuće donacije u novcu-udruge i asocijacije mladih</t>
  </si>
  <si>
    <t>117</t>
  </si>
  <si>
    <t>Tekuće donacije u novcu-udruge proizašle iz domovinskog rata</t>
  </si>
  <si>
    <t>K300202</t>
  </si>
  <si>
    <t>KAPITALNI PROJEKT: DONACIJE VJERSKIM ZAJEDNICAMA</t>
  </si>
  <si>
    <t>121.2</t>
  </si>
  <si>
    <t>Spomenici - spomenik poginulim hrvatskim braniteljima</t>
  </si>
  <si>
    <t>Glava 07 PROGRAMSKA DJELATNOST ŠPORTA</t>
  </si>
  <si>
    <t xml:space="preserve">A07 </t>
  </si>
  <si>
    <t>GLAVNI PROGRAM A07: PROGRAMSKA DJELATNOST ŠPORTA</t>
  </si>
  <si>
    <t>P3003</t>
  </si>
  <si>
    <t xml:space="preserve">  PROGRAM 3003: Razvoj športa</t>
  </si>
  <si>
    <t>A300301</t>
  </si>
  <si>
    <t xml:space="preserve">AKTIVNOST: JAVNE POTREBE U ŠPORTU </t>
  </si>
  <si>
    <t>128.1</t>
  </si>
  <si>
    <t>Tekuće i investicijsko održavanje sportskih objekata</t>
  </si>
  <si>
    <t>129</t>
  </si>
  <si>
    <t>Usluge tekućeg i inv.održ. Sportskih objekata</t>
  </si>
  <si>
    <t>128</t>
  </si>
  <si>
    <t>K300302</t>
  </si>
  <si>
    <t>KAPITALNI PROJEKT: ULAGANJA U ŠPORTSKE OBJEKTE</t>
  </si>
  <si>
    <t>129.1</t>
  </si>
  <si>
    <t>Glava 08 VATROGASTVO I CIVILNA ZAŠTITA</t>
  </si>
  <si>
    <t xml:space="preserve">A08 </t>
  </si>
  <si>
    <t>GLAVNI PROGRAM A08:  VATROGASTVO I CIVILNA ZAŠTITA</t>
  </si>
  <si>
    <t>Funkcijska klasifikacija: 03 -  Javni red i sigurnost</t>
  </si>
  <si>
    <t>P2003</t>
  </si>
  <si>
    <t xml:space="preserve">  PROGRAM 2003: Zaštita i spašavanje</t>
  </si>
  <si>
    <t>A200301</t>
  </si>
  <si>
    <t>AKTIVNOST: CIVILNA ZAŠTITA</t>
  </si>
  <si>
    <t>87</t>
  </si>
  <si>
    <t>Ostali  nespomenuti rashodi poslovanja-civilna zaštita</t>
  </si>
  <si>
    <t>K200302</t>
  </si>
  <si>
    <t>AKTIVNOST: ZAŠTITA OD POŽARA</t>
  </si>
  <si>
    <t>89</t>
  </si>
  <si>
    <t>Materijal i dijelovi za tekuće inves.održavanje-vatrogasni domovi</t>
  </si>
  <si>
    <t>88</t>
  </si>
  <si>
    <t>Glava 09 PROGRAMSKA DJELATNOST SOCIJALNE SKRBI</t>
  </si>
  <si>
    <t xml:space="preserve">A09 </t>
  </si>
  <si>
    <t>GLAVNI PROGRAM A09:  PROGRAMSKA DJELATNOST SOCIJALNE SKRBI</t>
  </si>
  <si>
    <t>Funkcijska klasifikacija: 10 -  Socijalna zaštita</t>
  </si>
  <si>
    <t>P3001</t>
  </si>
  <si>
    <t xml:space="preserve">  PROGRAM 3001: Program socijalne skrbi o obiteljima, djeci, starima i nemoćnima</t>
  </si>
  <si>
    <t>A300101</t>
  </si>
  <si>
    <t>AKTIVNOST: SKRB O OBITELJIMA I DJECI</t>
  </si>
  <si>
    <t>Nak. građ. i kućan. na temelju osig. i dr. nak.</t>
  </si>
  <si>
    <t>104</t>
  </si>
  <si>
    <t>Naknade građanima i kućanstvima u novcu - invalidi i hendikepirani</t>
  </si>
  <si>
    <t>105</t>
  </si>
  <si>
    <t>Naknade građanima i kućanstvima u novcu-jednokratne porodiljne naknade</t>
  </si>
  <si>
    <t>107</t>
  </si>
  <si>
    <t>Naknade građanima i kućanstvima u naravi - poklon paketići sv.Nikola</t>
  </si>
  <si>
    <t>A300102</t>
  </si>
  <si>
    <t>AKTIVNOST: POMOĆ OBITELJIMA I KUĆANSTVIMA</t>
  </si>
  <si>
    <t>Plaće(Bruto)</t>
  </si>
  <si>
    <t>111.1</t>
  </si>
  <si>
    <t>Plaće za redovan rad-Program pomoć u kući</t>
  </si>
  <si>
    <t>111.2</t>
  </si>
  <si>
    <t>111.3</t>
  </si>
  <si>
    <t>109</t>
  </si>
  <si>
    <t>Naknade građanima i kućanstvima u novcu-škol.udž.</t>
  </si>
  <si>
    <t>110</t>
  </si>
  <si>
    <t>Naknade građanima i kućanstvina u novcu-ogrijev</t>
  </si>
  <si>
    <t>111</t>
  </si>
  <si>
    <t>Naknade građanima i kućanstvima u novcu - suf.registr.traktora</t>
  </si>
  <si>
    <t>Kazne, penali i naknade štete</t>
  </si>
  <si>
    <t>111.4</t>
  </si>
  <si>
    <t>A300103</t>
  </si>
  <si>
    <t>AKTIVNOST: GRADSKI ODBOR CRVENI KRIŽ</t>
  </si>
  <si>
    <t>Naknade građanima i kućanstvima iz proračuna</t>
  </si>
  <si>
    <t>112</t>
  </si>
  <si>
    <t>FUNKCIJSKA KLASIFIKACIJA</t>
  </si>
  <si>
    <t>01 -  Opće javne usluge</t>
  </si>
  <si>
    <t>03 -  Javni red i sigurnost</t>
  </si>
  <si>
    <t>04 -  Ekonomski poslovi</t>
  </si>
  <si>
    <t xml:space="preserve">08 -  Rekreacija, kultura i religija </t>
  </si>
  <si>
    <t>09 -  Obrazovanje</t>
  </si>
  <si>
    <t>10 -  Socijalna zaštita</t>
  </si>
  <si>
    <t xml:space="preserve">        Na temelju članka 108. i  110. Zakona o proračunu ("Narodne novine", broj 87/08, 136/12, 15/15), članka 16 Pravilnika o polugodišnjem i godišnjem izvještaju o izvršenju proračuna (NN24/2013. i 102/17), i članka 32. Statuta Općine Vrbje ("Službeni glasnik općine Vrbje", broj 03/2018 ),  Općinsko vijeće općine Vrbje  na  11.sjednici održanoj  13.06.2019.g. donijelo je</t>
  </si>
  <si>
    <t xml:space="preserve">KLASA: 400-06/19-01/02 </t>
  </si>
  <si>
    <t>URBROJ: 2178/19-03-19-1</t>
  </si>
  <si>
    <t>Vrbje, 13.06.2019.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</si>
</sst>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</numFmts>
  <fonts count="76">
    <font>
      <sz val="10"/>
      <name val="Arial"/>
      <family val="2"/>
    </font>
    <font>
      <sz val="11"/>
      <color indexed="8"/>
      <name val="Trebuchet MS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u val="single"/>
      <sz val="9"/>
      <name val="Times New Roman"/>
      <family val="1"/>
    </font>
    <font>
      <b/>
      <u val="single"/>
      <sz val="8"/>
      <name val="Times New Roman"/>
      <family val="1"/>
    </font>
    <font>
      <b/>
      <u val="single"/>
      <sz val="7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i/>
      <sz val="9"/>
      <name val="Times New Roman"/>
      <family val="1"/>
    </font>
    <font>
      <sz val="10"/>
      <color indexed="4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0" fillId="21" borderId="1" applyNumberFormat="0" applyFont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2" fillId="29" borderId="2" applyNumberFormat="0" applyAlignment="0" applyProtection="0"/>
    <xf numFmtId="0" fontId="63" fillId="29" borderId="3" applyNumberFormat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9" fontId="0" fillId="0" borderId="0" applyFill="0" applyBorder="0" applyAlignment="0" applyProtection="0"/>
    <xf numFmtId="0" fontId="70" fillId="0" borderId="7" applyNumberFormat="0" applyFill="0" applyAlignment="0" applyProtection="0"/>
    <xf numFmtId="0" fontId="71" fillId="32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6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1" fontId="1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1" fontId="14" fillId="0" borderId="11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" fontId="14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" fontId="10" fillId="0" borderId="14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left"/>
    </xf>
    <xf numFmtId="0" fontId="14" fillId="34" borderId="12" xfId="0" applyFont="1" applyFill="1" applyBorder="1" applyAlignment="1">
      <alignment/>
    </xf>
    <xf numFmtId="4" fontId="14" fillId="34" borderId="12" xfId="0" applyNumberFormat="1" applyFont="1" applyFill="1" applyBorder="1" applyAlignment="1">
      <alignment/>
    </xf>
    <xf numFmtId="4" fontId="14" fillId="35" borderId="12" xfId="0" applyNumberFormat="1" applyFont="1" applyFill="1" applyBorder="1" applyAlignment="1">
      <alignment/>
    </xf>
    <xf numFmtId="3" fontId="14" fillId="35" borderId="12" xfId="0" applyNumberFormat="1" applyFont="1" applyFill="1" applyBorder="1" applyAlignment="1">
      <alignment horizontal="right"/>
    </xf>
    <xf numFmtId="1" fontId="14" fillId="35" borderId="1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3" fontId="14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/>
    </xf>
    <xf numFmtId="4" fontId="14" fillId="34" borderId="12" xfId="0" applyNumberFormat="1" applyFont="1" applyFill="1" applyBorder="1" applyAlignment="1">
      <alignment horizontal="right"/>
    </xf>
    <xf numFmtId="1" fontId="10" fillId="35" borderId="15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1" fontId="10" fillId="35" borderId="16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2" fillId="34" borderId="17" xfId="0" applyFont="1" applyFill="1" applyBorder="1" applyAlignment="1">
      <alignment/>
    </xf>
    <xf numFmtId="0" fontId="14" fillId="34" borderId="17" xfId="0" applyFont="1" applyFill="1" applyBorder="1" applyAlignment="1">
      <alignment wrapText="1"/>
    </xf>
    <xf numFmtId="4" fontId="14" fillId="34" borderId="17" xfId="0" applyNumberFormat="1" applyFont="1" applyFill="1" applyBorder="1" applyAlignment="1">
      <alignment/>
    </xf>
    <xf numFmtId="3" fontId="14" fillId="35" borderId="17" xfId="0" applyNumberFormat="1" applyFont="1" applyFill="1" applyBorder="1" applyAlignment="1">
      <alignment horizontal="right"/>
    </xf>
    <xf numFmtId="1" fontId="14" fillId="35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5" fillId="36" borderId="19" xfId="0" applyFont="1" applyFill="1" applyBorder="1" applyAlignment="1">
      <alignment horizontal="left" vertical="top"/>
    </xf>
    <xf numFmtId="0" fontId="15" fillId="36" borderId="19" xfId="0" applyFont="1" applyFill="1" applyBorder="1" applyAlignment="1">
      <alignment/>
    </xf>
    <xf numFmtId="4" fontId="14" fillId="36" borderId="19" xfId="0" applyNumberFormat="1" applyFont="1" applyFill="1" applyBorder="1" applyAlignment="1">
      <alignment/>
    </xf>
    <xf numFmtId="4" fontId="14" fillId="36" borderId="19" xfId="0" applyNumberFormat="1" applyFont="1" applyFill="1" applyBorder="1" applyAlignment="1">
      <alignment horizontal="right"/>
    </xf>
    <xf numFmtId="1" fontId="14" fillId="36" borderId="19" xfId="0" applyNumberFormat="1" applyFont="1" applyFill="1" applyBorder="1" applyAlignment="1">
      <alignment/>
    </xf>
    <xf numFmtId="1" fontId="10" fillId="36" borderId="19" xfId="0" applyNumberFormat="1" applyFont="1" applyFill="1" applyBorder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4" fontId="14" fillId="0" borderId="0" xfId="0" applyNumberFormat="1" applyFont="1" applyFill="1" applyAlignment="1">
      <alignment horizontal="right"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Alignment="1">
      <alignment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4" fontId="10" fillId="0" borderId="0" xfId="0" applyNumberFormat="1" applyFont="1" applyFill="1" applyAlignment="1">
      <alignment horizontal="right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4" fontId="14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15" fillId="36" borderId="19" xfId="0" applyFont="1" applyFill="1" applyBorder="1" applyAlignment="1">
      <alignment horizontal="left" vertical="top" wrapText="1"/>
    </xf>
    <xf numFmtId="0" fontId="15" fillId="36" borderId="19" xfId="0" applyFont="1" applyFill="1" applyBorder="1" applyAlignment="1">
      <alignment horizontal="left" vertical="center" wrapText="1"/>
    </xf>
    <xf numFmtId="4" fontId="15" fillId="36" borderId="19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/>
    </xf>
    <xf numFmtId="0" fontId="14" fillId="36" borderId="19" xfId="0" applyNumberFormat="1" applyFont="1" applyFill="1" applyBorder="1" applyAlignment="1">
      <alignment horizontal="left" wrapText="1"/>
    </xf>
    <xf numFmtId="4" fontId="14" fillId="36" borderId="19" xfId="0" applyNumberFormat="1" applyFont="1" applyFill="1" applyBorder="1" applyAlignment="1" applyProtection="1">
      <alignment/>
      <protection hidden="1"/>
    </xf>
    <xf numFmtId="4" fontId="14" fillId="36" borderId="19" xfId="0" applyNumberFormat="1" applyFont="1" applyFill="1" applyBorder="1" applyAlignment="1" applyProtection="1">
      <alignment horizontal="right"/>
      <protection hidden="1"/>
    </xf>
    <xf numFmtId="1" fontId="14" fillId="36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NumberFormat="1" applyFont="1" applyAlignment="1">
      <alignment horizontal="left" vertical="top" wrapText="1"/>
    </xf>
    <xf numFmtId="4" fontId="14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 horizontal="right"/>
      <protection hidden="1"/>
    </xf>
    <xf numFmtId="4" fontId="14" fillId="0" borderId="0" xfId="0" applyNumberFormat="1" applyFont="1" applyAlignment="1" applyProtection="1">
      <alignment/>
      <protection hidden="1"/>
    </xf>
    <xf numFmtId="0" fontId="25" fillId="0" borderId="0" xfId="0" applyNumberFormat="1" applyFont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4" fontId="10" fillId="0" borderId="0" xfId="0" applyNumberFormat="1" applyFont="1" applyFill="1" applyAlignment="1" applyProtection="1">
      <alignment/>
      <protection locked="0"/>
    </xf>
    <xf numFmtId="4" fontId="14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Alignment="1">
      <alignment horizontal="left" vertical="top" wrapText="1"/>
    </xf>
    <xf numFmtId="4" fontId="15" fillId="0" borderId="0" xfId="0" applyNumberFormat="1" applyFont="1" applyAlignment="1" applyProtection="1">
      <alignment/>
      <protection hidden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Border="1" applyAlignment="1">
      <alignment horizontal="left" wrapText="1"/>
    </xf>
    <xf numFmtId="4" fontId="10" fillId="0" borderId="0" xfId="0" applyNumberFormat="1" applyFont="1" applyFill="1" applyAlignment="1" applyProtection="1">
      <alignment horizontal="right"/>
      <protection locked="0"/>
    </xf>
    <xf numFmtId="1" fontId="14" fillId="0" borderId="0" xfId="0" applyNumberFormat="1" applyFont="1" applyFill="1" applyBorder="1" applyAlignment="1">
      <alignment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4" fontId="14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>
      <alignment horizontal="left" vertical="top"/>
    </xf>
    <xf numFmtId="0" fontId="24" fillId="0" borderId="0" xfId="0" applyNumberFormat="1" applyFont="1" applyFill="1" applyAlignment="1">
      <alignment wrapText="1"/>
    </xf>
    <xf numFmtId="4" fontId="15" fillId="0" borderId="0" xfId="0" applyNumberFormat="1" applyFont="1" applyFill="1" applyAlignment="1" applyProtection="1">
      <alignment/>
      <protection hidden="1"/>
    </xf>
    <xf numFmtId="4" fontId="15" fillId="0" borderId="0" xfId="0" applyNumberFormat="1" applyFont="1" applyFill="1" applyAlignment="1" applyProtection="1">
      <alignment horizontal="right"/>
      <protection hidden="1"/>
    </xf>
    <xf numFmtId="4" fontId="25" fillId="0" borderId="0" xfId="0" applyNumberFormat="1" applyFont="1" applyFill="1" applyAlignment="1" applyProtection="1">
      <alignment/>
      <protection hidden="1"/>
    </xf>
    <xf numFmtId="4" fontId="25" fillId="0" borderId="0" xfId="0" applyNumberFormat="1" applyFont="1" applyFill="1" applyAlignment="1" applyProtection="1">
      <alignment horizontal="right"/>
      <protection hidden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wrapText="1"/>
    </xf>
    <xf numFmtId="4" fontId="14" fillId="0" borderId="0" xfId="0" applyNumberFormat="1" applyFont="1" applyFill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4" fontId="15" fillId="0" borderId="0" xfId="0" applyNumberFormat="1" applyFont="1" applyAlignment="1" applyProtection="1">
      <alignment horizontal="right"/>
      <protection hidden="1"/>
    </xf>
    <xf numFmtId="0" fontId="15" fillId="36" borderId="19" xfId="0" applyNumberFormat="1" applyFont="1" applyFill="1" applyBorder="1" applyAlignment="1">
      <alignment horizontal="left" vertical="top" wrapText="1"/>
    </xf>
    <xf numFmtId="4" fontId="15" fillId="36" borderId="19" xfId="0" applyNumberFormat="1" applyFont="1" applyFill="1" applyBorder="1" applyAlignment="1" applyProtection="1">
      <alignment/>
      <protection hidden="1"/>
    </xf>
    <xf numFmtId="4" fontId="15" fillId="36" borderId="19" xfId="0" applyNumberFormat="1" applyFont="1" applyFill="1" applyBorder="1" applyAlignment="1" applyProtection="1">
      <alignment horizontal="right"/>
      <protection hidden="1"/>
    </xf>
    <xf numFmtId="4" fontId="25" fillId="0" borderId="0" xfId="0" applyNumberFormat="1" applyFont="1" applyAlignment="1" applyProtection="1">
      <alignment/>
      <protection hidden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4" fillId="36" borderId="19" xfId="0" applyFont="1" applyFill="1" applyBorder="1" applyAlignment="1">
      <alignment/>
    </xf>
    <xf numFmtId="1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7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 shrinkToFit="1"/>
    </xf>
    <xf numFmtId="1" fontId="14" fillId="0" borderId="15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right" wrapText="1"/>
    </xf>
    <xf numFmtId="3" fontId="14" fillId="0" borderId="15" xfId="0" applyNumberFormat="1" applyFont="1" applyBorder="1" applyAlignment="1" applyProtection="1">
      <alignment horizontal="left"/>
      <protection locked="0"/>
    </xf>
    <xf numFmtId="4" fontId="15" fillId="0" borderId="15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Border="1" applyAlignment="1" applyProtection="1">
      <alignment horizontal="left"/>
      <protection locked="0"/>
    </xf>
    <xf numFmtId="4" fontId="25" fillId="0" borderId="15" xfId="0" applyNumberFormat="1" applyFont="1" applyBorder="1" applyAlignment="1">
      <alignment horizontal="right" vertical="center" wrapText="1"/>
    </xf>
    <xf numFmtId="1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 applyProtection="1">
      <alignment/>
      <protection locked="0"/>
    </xf>
    <xf numFmtId="4" fontId="14" fillId="0" borderId="15" xfId="0" applyNumberFormat="1" applyFont="1" applyBorder="1" applyAlignment="1" applyProtection="1">
      <alignment/>
      <protection locked="0"/>
    </xf>
    <xf numFmtId="4" fontId="10" fillId="0" borderId="15" xfId="0" applyNumberFormat="1" applyFont="1" applyFill="1" applyBorder="1" applyAlignment="1" applyProtection="1">
      <alignment/>
      <protection locked="0"/>
    </xf>
    <xf numFmtId="0" fontId="14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 applyProtection="1">
      <alignment/>
      <protection locked="0"/>
    </xf>
    <xf numFmtId="0" fontId="10" fillId="0" borderId="15" xfId="0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3" fontId="14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5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left" wrapText="1"/>
    </xf>
    <xf numFmtId="0" fontId="14" fillId="0" borderId="15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right" vertical="center" wrapText="1"/>
    </xf>
    <xf numFmtId="0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 applyProtection="1">
      <alignment horizontal="right"/>
      <protection locked="0"/>
    </xf>
    <xf numFmtId="0" fontId="24" fillId="0" borderId="1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/>
    </xf>
    <xf numFmtId="4" fontId="25" fillId="0" borderId="15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 applyProtection="1">
      <alignment/>
      <protection hidden="1"/>
    </xf>
    <xf numFmtId="0" fontId="24" fillId="0" borderId="15" xfId="0" applyNumberFormat="1" applyFont="1" applyBorder="1" applyAlignment="1">
      <alignment horizontal="left" vertical="top" wrapText="1"/>
    </xf>
    <xf numFmtId="0" fontId="14" fillId="0" borderId="15" xfId="0" applyFont="1" applyBorder="1" applyAlignment="1">
      <alignment/>
    </xf>
    <xf numFmtId="0" fontId="23" fillId="0" borderId="15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/>
    </xf>
    <xf numFmtId="4" fontId="14" fillId="0" borderId="15" xfId="0" applyNumberFormat="1" applyFont="1" applyFill="1" applyBorder="1" applyAlignment="1" applyProtection="1">
      <alignment/>
      <protection locked="0"/>
    </xf>
    <xf numFmtId="0" fontId="24" fillId="0" borderId="15" xfId="0" applyNumberFormat="1" applyFont="1" applyBorder="1" applyAlignment="1">
      <alignment horizontal="left"/>
    </xf>
    <xf numFmtId="0" fontId="23" fillId="0" borderId="15" xfId="0" applyNumberFormat="1" applyFont="1" applyBorder="1" applyAlignment="1">
      <alignment horizontal="left"/>
    </xf>
    <xf numFmtId="0" fontId="24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/>
    </xf>
    <xf numFmtId="0" fontId="24" fillId="0" borderId="15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Fill="1" applyBorder="1" applyAlignment="1" applyProtection="1">
      <alignment/>
      <protection hidden="1"/>
    </xf>
    <xf numFmtId="4" fontId="14" fillId="0" borderId="15" xfId="0" applyNumberFormat="1" applyFont="1" applyBorder="1" applyAlignment="1">
      <alignment horizontal="right"/>
    </xf>
    <xf numFmtId="0" fontId="14" fillId="0" borderId="15" xfId="0" applyNumberFormat="1" applyFont="1" applyBorder="1" applyAlignment="1" applyProtection="1">
      <alignment horizontal="center"/>
      <protection hidden="1"/>
    </xf>
    <xf numFmtId="0" fontId="14" fillId="0" borderId="15" xfId="0" applyNumberFormat="1" applyFont="1" applyBorder="1" applyAlignment="1" applyProtection="1">
      <alignment/>
      <protection hidden="1"/>
    </xf>
    <xf numFmtId="0" fontId="29" fillId="0" borderId="14" xfId="0" applyFont="1" applyBorder="1" applyAlignment="1">
      <alignment/>
    </xf>
    <xf numFmtId="0" fontId="30" fillId="0" borderId="0" xfId="0" applyFont="1" applyBorder="1" applyAlignment="1">
      <alignment/>
    </xf>
    <xf numFmtId="3" fontId="27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7" fillId="0" borderId="15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31" fillId="0" borderId="15" xfId="0" applyNumberFormat="1" applyFont="1" applyFill="1" applyBorder="1" applyAlignment="1">
      <alignment/>
    </xf>
    <xf numFmtId="49" fontId="32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 applyProtection="1">
      <alignment horizontal="left"/>
      <protection locked="0"/>
    </xf>
    <xf numFmtId="0" fontId="33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right"/>
    </xf>
    <xf numFmtId="4" fontId="14" fillId="36" borderId="15" xfId="0" applyNumberFormat="1" applyFont="1" applyFill="1" applyBorder="1" applyAlignment="1">
      <alignment horizontal="right" vertical="center" wrapText="1"/>
    </xf>
    <xf numFmtId="3" fontId="11" fillId="36" borderId="15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 horizontal="right" vertical="center" wrapText="1"/>
    </xf>
    <xf numFmtId="49" fontId="31" fillId="0" borderId="15" xfId="0" applyNumberFormat="1" applyFont="1" applyBorder="1" applyAlignment="1">
      <alignment horizontal="right"/>
    </xf>
    <xf numFmtId="4" fontId="10" fillId="0" borderId="15" xfId="0" applyNumberFormat="1" applyFont="1" applyFill="1" applyBorder="1" applyAlignment="1">
      <alignment vertical="center" wrapText="1"/>
    </xf>
    <xf numFmtId="49" fontId="35" fillId="0" borderId="15" xfId="0" applyNumberFormat="1" applyFont="1" applyBorder="1" applyAlignment="1">
      <alignment horizontal="right"/>
    </xf>
    <xf numFmtId="49" fontId="36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 applyProtection="1">
      <alignment/>
      <protection locked="0"/>
    </xf>
    <xf numFmtId="0" fontId="10" fillId="0" borderId="15" xfId="0" applyFont="1" applyFill="1" applyBorder="1" applyAlignment="1">
      <alignment/>
    </xf>
    <xf numFmtId="4" fontId="14" fillId="36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/>
    </xf>
    <xf numFmtId="49" fontId="14" fillId="0" borderId="15" xfId="0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5" xfId="0" applyNumberFormat="1" applyFont="1" applyFill="1" applyBorder="1" applyAlignment="1">
      <alignment horizontal="left"/>
    </xf>
    <xf numFmtId="0" fontId="14" fillId="0" borderId="15" xfId="0" applyNumberFormat="1" applyFont="1" applyFill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0" xfId="0" applyFont="1" applyAlignment="1">
      <alignment/>
    </xf>
    <xf numFmtId="0" fontId="34" fillId="0" borderId="15" xfId="0" applyNumberFormat="1" applyFont="1" applyBorder="1" applyAlignment="1">
      <alignment horizontal="center" wrapText="1"/>
    </xf>
    <xf numFmtId="0" fontId="14" fillId="0" borderId="15" xfId="0" applyNumberFormat="1" applyFont="1" applyFill="1" applyBorder="1" applyAlignment="1">
      <alignment horizontal="center" wrapText="1"/>
    </xf>
    <xf numFmtId="4" fontId="14" fillId="36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 applyProtection="1">
      <alignment/>
      <protection hidden="1"/>
    </xf>
    <xf numFmtId="3" fontId="23" fillId="0" borderId="15" xfId="0" applyNumberFormat="1" applyFont="1" applyBorder="1" applyAlignment="1">
      <alignment horizontal="left"/>
    </xf>
    <xf numFmtId="4" fontId="14" fillId="0" borderId="15" xfId="0" applyNumberFormat="1" applyFont="1" applyFill="1" applyBorder="1" applyAlignment="1">
      <alignment/>
    </xf>
    <xf numFmtId="0" fontId="10" fillId="0" borderId="15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left"/>
    </xf>
    <xf numFmtId="0" fontId="14" fillId="0" borderId="15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 horizontal="right" vertical="center" wrapText="1"/>
    </xf>
    <xf numFmtId="4" fontId="41" fillId="0" borderId="15" xfId="0" applyNumberFormat="1" applyFont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/>
      <protection locked="0"/>
    </xf>
    <xf numFmtId="3" fontId="34" fillId="36" borderId="15" xfId="0" applyNumberFormat="1" applyFont="1" applyFill="1" applyBorder="1" applyAlignment="1">
      <alignment horizontal="left"/>
    </xf>
    <xf numFmtId="4" fontId="10" fillId="0" borderId="15" xfId="0" applyNumberFormat="1" applyFont="1" applyBorder="1" applyAlignment="1">
      <alignment horizontal="right"/>
    </xf>
    <xf numFmtId="4" fontId="25" fillId="36" borderId="15" xfId="0" applyNumberFormat="1" applyFont="1" applyFill="1" applyBorder="1" applyAlignment="1">
      <alignment horizontal="right" vertical="center" wrapText="1"/>
    </xf>
    <xf numFmtId="4" fontId="10" fillId="36" borderId="15" xfId="0" applyNumberFormat="1" applyFont="1" applyFill="1" applyBorder="1" applyAlignment="1">
      <alignment horizontal="right" vertical="center" wrapText="1"/>
    </xf>
    <xf numFmtId="49" fontId="27" fillId="0" borderId="15" xfId="0" applyNumberFormat="1" applyFont="1" applyFill="1" applyBorder="1" applyAlignment="1">
      <alignment horizontal="right"/>
    </xf>
    <xf numFmtId="3" fontId="24" fillId="0" borderId="15" xfId="0" applyNumberFormat="1" applyFont="1" applyBorder="1" applyAlignment="1" applyProtection="1">
      <alignment horizontal="left"/>
      <protection locked="0"/>
    </xf>
    <xf numFmtId="49" fontId="36" fillId="0" borderId="15" xfId="0" applyNumberFormat="1" applyFont="1" applyBorder="1" applyAlignment="1" applyProtection="1">
      <alignment horizontal="right"/>
      <protection locked="0"/>
    </xf>
    <xf numFmtId="3" fontId="40" fillId="0" borderId="15" xfId="0" applyNumberFormat="1" applyFont="1" applyBorder="1" applyAlignment="1" applyProtection="1">
      <alignment horizontal="left"/>
      <protection locked="0"/>
    </xf>
    <xf numFmtId="0" fontId="40" fillId="0" borderId="15" xfId="0" applyFont="1" applyBorder="1" applyAlignment="1">
      <alignment/>
    </xf>
    <xf numFmtId="4" fontId="41" fillId="0" borderId="15" xfId="0" applyNumberFormat="1" applyFont="1" applyFill="1" applyBorder="1" applyAlignment="1" applyProtection="1">
      <alignment/>
      <protection locked="0"/>
    </xf>
    <xf numFmtId="4" fontId="10" fillId="0" borderId="15" xfId="0" applyNumberFormat="1" applyFont="1" applyFill="1" applyBorder="1" applyAlignment="1">
      <alignment horizontal="right"/>
    </xf>
    <xf numFmtId="3" fontId="40" fillId="0" borderId="15" xfId="0" applyNumberFormat="1" applyFont="1" applyBorder="1" applyAlignment="1" applyProtection="1">
      <alignment/>
      <protection locked="0"/>
    </xf>
    <xf numFmtId="0" fontId="14" fillId="0" borderId="15" xfId="0" applyNumberFormat="1" applyFont="1" applyBorder="1" applyAlignment="1">
      <alignment/>
    </xf>
    <xf numFmtId="3" fontId="40" fillId="0" borderId="15" xfId="0" applyNumberFormat="1" applyFont="1" applyBorder="1" applyAlignment="1" applyProtection="1">
      <alignment/>
      <protection locked="0"/>
    </xf>
    <xf numFmtId="4" fontId="41" fillId="0" borderId="15" xfId="0" applyNumberFormat="1" applyFont="1" applyFill="1" applyBorder="1" applyAlignment="1">
      <alignment/>
    </xf>
    <xf numFmtId="4" fontId="14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" fontId="14" fillId="36" borderId="15" xfId="0" applyNumberFormat="1" applyFont="1" applyFill="1" applyBorder="1" applyAlignment="1">
      <alignment horizontal="right" vertical="center"/>
    </xf>
    <xf numFmtId="0" fontId="14" fillId="0" borderId="15" xfId="0" applyNumberFormat="1" applyFont="1" applyBorder="1" applyAlignment="1">
      <alignment horizontal="center" vertical="top"/>
    </xf>
    <xf numFmtId="0" fontId="14" fillId="0" borderId="15" xfId="0" applyFont="1" applyBorder="1" applyAlignment="1">
      <alignment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4" fontId="25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0" fontId="23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 applyProtection="1">
      <alignment horizontal="left" vertical="center"/>
      <protection locked="0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9" fontId="27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14" fillId="36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0" fontId="15" fillId="36" borderId="19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3" fontId="10" fillId="0" borderId="15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34" fillId="36" borderId="15" xfId="0" applyNumberFormat="1" applyFont="1" applyFill="1" applyBorder="1" applyAlignment="1">
      <alignment horizontal="left" wrapText="1"/>
    </xf>
    <xf numFmtId="0" fontId="23" fillId="0" borderId="15" xfId="0" applyNumberFormat="1" applyFont="1" applyBorder="1" applyAlignment="1">
      <alignment horizontal="left"/>
    </xf>
    <xf numFmtId="3" fontId="34" fillId="36" borderId="15" xfId="0" applyNumberFormat="1" applyFont="1" applyFill="1" applyBorder="1" applyAlignment="1">
      <alignment horizontal="left" wrapText="1"/>
    </xf>
    <xf numFmtId="3" fontId="14" fillId="0" borderId="15" xfId="0" applyNumberFormat="1" applyFont="1" applyBorder="1" applyAlignment="1">
      <alignment horizontal="left" wrapText="1"/>
    </xf>
    <xf numFmtId="0" fontId="14" fillId="0" borderId="15" xfId="0" applyNumberFormat="1" applyFont="1" applyFill="1" applyBorder="1" applyAlignment="1">
      <alignment horizontal="left"/>
    </xf>
    <xf numFmtId="3" fontId="34" fillId="0" borderId="15" xfId="0" applyNumberFormat="1" applyFont="1" applyFill="1" applyBorder="1" applyAlignment="1">
      <alignment horizontal="left" wrapText="1"/>
    </xf>
    <xf numFmtId="0" fontId="23" fillId="0" borderId="15" xfId="0" applyNumberFormat="1" applyFont="1" applyFill="1" applyBorder="1" applyAlignment="1">
      <alignment horizontal="left"/>
    </xf>
    <xf numFmtId="0" fontId="14" fillId="0" borderId="15" xfId="0" applyNumberFormat="1" applyFont="1" applyBorder="1" applyAlignment="1">
      <alignment horizontal="left" vertical="top" wrapText="1"/>
    </xf>
    <xf numFmtId="0" fontId="34" fillId="37" borderId="15" xfId="0" applyNumberFormat="1" applyFont="1" applyFill="1" applyBorder="1" applyAlignment="1">
      <alignment horizontal="left"/>
    </xf>
    <xf numFmtId="0" fontId="34" fillId="0" borderId="15" xfId="0" applyNumberFormat="1" applyFont="1" applyFill="1" applyBorder="1" applyAlignment="1">
      <alignment horizontal="left"/>
    </xf>
    <xf numFmtId="3" fontId="40" fillId="0" borderId="15" xfId="0" applyNumberFormat="1" applyFont="1" applyBorder="1" applyAlignment="1" applyProtection="1">
      <alignment horizontal="left" wrapText="1"/>
      <protection locked="0"/>
    </xf>
    <xf numFmtId="3" fontId="34" fillId="36" borderId="15" xfId="0" applyNumberFormat="1" applyFont="1" applyFill="1" applyBorder="1" applyAlignment="1">
      <alignment horizontal="left"/>
    </xf>
    <xf numFmtId="0" fontId="14" fillId="36" borderId="15" xfId="0" applyNumberFormat="1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>
      <alignment horizontal="left" vertical="top" wrapText="1"/>
    </xf>
    <xf numFmtId="3" fontId="14" fillId="0" borderId="15" xfId="0" applyNumberFormat="1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5" zoomScaleNormal="85" zoomScalePageLayoutView="0" workbookViewId="0" topLeftCell="A1">
      <selection activeCell="B45" sqref="B45"/>
    </sheetView>
  </sheetViews>
  <sheetFormatPr defaultColWidth="9.140625" defaultRowHeight="12.75"/>
  <cols>
    <col min="1" max="1" width="4.421875" style="0" customWidth="1"/>
    <col min="2" max="2" width="59.7109375" style="0" customWidth="1"/>
    <col min="3" max="3" width="14.421875" style="0" customWidth="1"/>
    <col min="4" max="5" width="12.7109375" style="0" customWidth="1"/>
    <col min="6" max="6" width="14.421875" style="0" customWidth="1"/>
    <col min="7" max="7" width="4.8515625" style="0" customWidth="1"/>
    <col min="8" max="8" width="7.140625" style="1" customWidth="1"/>
  </cols>
  <sheetData>
    <row r="1" spans="1:7" ht="41.25" customHeight="1">
      <c r="A1" s="325" t="s">
        <v>571</v>
      </c>
      <c r="B1" s="325"/>
      <c r="C1" s="325"/>
      <c r="D1" s="325"/>
      <c r="E1" s="325"/>
      <c r="F1" s="325"/>
      <c r="G1" s="325"/>
    </row>
    <row r="2" spans="1:7" ht="26.25" customHeight="1">
      <c r="A2" s="326" t="s">
        <v>0</v>
      </c>
      <c r="B2" s="326"/>
      <c r="C2" s="326"/>
      <c r="D2" s="326"/>
      <c r="E2" s="326"/>
      <c r="F2" s="326"/>
      <c r="G2" s="326"/>
    </row>
    <row r="3" spans="1:7" ht="19.5" customHeight="1">
      <c r="A3" s="327" t="s">
        <v>1</v>
      </c>
      <c r="B3" s="327"/>
      <c r="C3" s="327"/>
      <c r="D3" s="327"/>
      <c r="E3" s="327"/>
      <c r="F3" s="327"/>
      <c r="G3" s="327"/>
    </row>
    <row r="4" spans="1:7" ht="17.25" customHeight="1">
      <c r="A4" s="327" t="s">
        <v>2</v>
      </c>
      <c r="B4" s="327"/>
      <c r="C4" s="327"/>
      <c r="D4" s="327"/>
      <c r="E4" s="327"/>
      <c r="F4" s="327"/>
      <c r="G4" s="327"/>
    </row>
    <row r="5" spans="1:7" ht="16.5" customHeight="1">
      <c r="A5" s="327" t="s">
        <v>3</v>
      </c>
      <c r="B5" s="327"/>
      <c r="C5" s="327"/>
      <c r="D5" s="327"/>
      <c r="E5" s="327"/>
      <c r="F5" s="327"/>
      <c r="G5" s="327"/>
    </row>
    <row r="6" ht="17.25" customHeight="1">
      <c r="A6" s="2" t="s">
        <v>4</v>
      </c>
    </row>
    <row r="7" spans="1:7" ht="15" customHeight="1">
      <c r="A7" s="328" t="s">
        <v>5</v>
      </c>
      <c r="B7" s="328"/>
      <c r="C7" s="328"/>
      <c r="D7" s="328"/>
      <c r="E7" s="328"/>
      <c r="F7" s="328"/>
      <c r="G7" s="328"/>
    </row>
    <row r="8" ht="12" customHeight="1"/>
    <row r="9" spans="1:8" s="5" customFormat="1" ht="20.25" customHeight="1">
      <c r="A9" s="3" t="s">
        <v>6</v>
      </c>
      <c r="B9" s="3"/>
      <c r="C9" s="3"/>
      <c r="D9" s="3"/>
      <c r="E9" s="3"/>
      <c r="F9" s="3"/>
      <c r="G9" s="3"/>
      <c r="H9" s="4"/>
    </row>
    <row r="10" spans="1:8" s="11" customFormat="1" ht="24.75" customHeight="1">
      <c r="A10" s="6"/>
      <c r="B10" s="6"/>
      <c r="C10" s="7" t="s">
        <v>7</v>
      </c>
      <c r="D10" s="8" t="s">
        <v>8</v>
      </c>
      <c r="E10" s="8" t="s">
        <v>9</v>
      </c>
      <c r="F10" s="7" t="s">
        <v>10</v>
      </c>
      <c r="G10" s="9" t="s">
        <v>11</v>
      </c>
      <c r="H10" s="10" t="s">
        <v>12</v>
      </c>
    </row>
    <row r="11" spans="1:8" s="11" customFormat="1" ht="11.25" customHeight="1">
      <c r="A11" s="329" t="s">
        <v>13</v>
      </c>
      <c r="B11" s="329"/>
      <c r="C11" s="12" t="s">
        <v>14</v>
      </c>
      <c r="D11" s="13" t="s">
        <v>15</v>
      </c>
      <c r="E11" s="13" t="s">
        <v>16</v>
      </c>
      <c r="F11" s="13" t="s">
        <v>17</v>
      </c>
      <c r="G11" s="13" t="s">
        <v>18</v>
      </c>
      <c r="H11" s="14" t="s">
        <v>19</v>
      </c>
    </row>
    <row r="12" spans="1:8" s="11" customFormat="1" ht="15.75" customHeight="1">
      <c r="A12" s="15" t="s">
        <v>20</v>
      </c>
      <c r="B12" s="16"/>
      <c r="C12" s="16"/>
      <c r="D12" s="16"/>
      <c r="E12" s="16"/>
      <c r="F12" s="16"/>
      <c r="G12" s="17"/>
      <c r="H12" s="18"/>
    </row>
    <row r="13" spans="1:8" s="11" customFormat="1" ht="19.5" customHeight="1">
      <c r="A13" s="19">
        <v>6</v>
      </c>
      <c r="B13" s="11" t="s">
        <v>21</v>
      </c>
      <c r="C13" s="20">
        <f>'opći dio'!C9</f>
        <v>3183042</v>
      </c>
      <c r="D13" s="21">
        <f>'opći dio'!D9</f>
        <v>7034600</v>
      </c>
      <c r="E13" s="21">
        <f>'opći dio'!E9</f>
        <v>5246000</v>
      </c>
      <c r="F13" s="21">
        <f>'opći dio'!F9</f>
        <v>4824229.14</v>
      </c>
      <c r="G13" s="22">
        <f aca="true" t="shared" si="0" ref="G13:G19">F13/C13*100</f>
        <v>151.5603356788883</v>
      </c>
      <c r="H13" s="23">
        <f aca="true" t="shared" si="1" ref="H13:H18">SUM(F13/E13)*100</f>
        <v>91.96014372855508</v>
      </c>
    </row>
    <row r="14" spans="1:8" s="11" customFormat="1" ht="17.25" customHeight="1">
      <c r="A14" s="19">
        <v>7</v>
      </c>
      <c r="B14" s="24" t="s">
        <v>22</v>
      </c>
      <c r="C14" s="20">
        <f>'opći dio'!C52</f>
        <v>380750</v>
      </c>
      <c r="D14" s="21">
        <f>'opći dio'!D52</f>
        <v>400000</v>
      </c>
      <c r="E14" s="21">
        <f>'opći dio'!E52</f>
        <v>450000</v>
      </c>
      <c r="F14" s="21">
        <f>'opći dio'!F52</f>
        <v>462847.49</v>
      </c>
      <c r="G14" s="22">
        <f t="shared" si="0"/>
        <v>121.56204596191726</v>
      </c>
      <c r="H14" s="25">
        <f t="shared" si="1"/>
        <v>102.85499777777778</v>
      </c>
    </row>
    <row r="15" spans="1:8" s="32" customFormat="1" ht="15" customHeight="1">
      <c r="A15" s="26"/>
      <c r="B15" s="27" t="s">
        <v>23</v>
      </c>
      <c r="C15" s="28">
        <f>SUM(C13:C14)</f>
        <v>3563792</v>
      </c>
      <c r="D15" s="29">
        <f>SUM(D13:D14)</f>
        <v>7434600</v>
      </c>
      <c r="E15" s="29">
        <f>SUM(E13:E14)</f>
        <v>5696000</v>
      </c>
      <c r="F15" s="29">
        <f>SUM(F13:F14)</f>
        <v>5287076.63</v>
      </c>
      <c r="G15" s="30">
        <f t="shared" si="0"/>
        <v>148.35536501569115</v>
      </c>
      <c r="H15" s="31">
        <f t="shared" si="1"/>
        <v>92.82086780196629</v>
      </c>
    </row>
    <row r="16" spans="1:8" s="11" customFormat="1" ht="15.75" customHeight="1">
      <c r="A16" s="19">
        <v>3</v>
      </c>
      <c r="B16" s="11" t="s">
        <v>24</v>
      </c>
      <c r="C16" s="20">
        <f>'opći dio'!C58</f>
        <v>1666083</v>
      </c>
      <c r="D16" s="21">
        <f>'opći dio'!D58</f>
        <v>2695100</v>
      </c>
      <c r="E16" s="21">
        <f>'opći dio'!E58</f>
        <v>3382100</v>
      </c>
      <c r="F16" s="21">
        <f>'opći dio'!F58</f>
        <v>2561570.5</v>
      </c>
      <c r="G16" s="22">
        <f t="shared" si="0"/>
        <v>153.74807257501578</v>
      </c>
      <c r="H16" s="33">
        <f t="shared" si="1"/>
        <v>75.7390526595902</v>
      </c>
    </row>
    <row r="17" spans="1:8" s="11" customFormat="1" ht="28.5" customHeight="1">
      <c r="A17" s="19">
        <v>4</v>
      </c>
      <c r="B17" s="24" t="s">
        <v>25</v>
      </c>
      <c r="C17" s="20">
        <f>'opći dio'!C117</f>
        <v>1680965</v>
      </c>
      <c r="D17" s="21">
        <f>'opći dio'!D117</f>
        <v>4739500</v>
      </c>
      <c r="E17" s="21">
        <f>'opći dio'!E117</f>
        <v>2313900</v>
      </c>
      <c r="F17" s="21">
        <f>'opći dio'!F117</f>
        <v>1259240.13</v>
      </c>
      <c r="G17" s="22">
        <f t="shared" si="0"/>
        <v>74.9117399826885</v>
      </c>
      <c r="H17" s="25">
        <f t="shared" si="1"/>
        <v>54.42068066900039</v>
      </c>
    </row>
    <row r="18" spans="1:8" s="32" customFormat="1" ht="13.5" customHeight="1">
      <c r="A18" s="27"/>
      <c r="B18" s="27" t="s">
        <v>26</v>
      </c>
      <c r="C18" s="28">
        <f>SUM(C16:C17)</f>
        <v>3347048</v>
      </c>
      <c r="D18" s="28">
        <f>SUM(D16:D17)</f>
        <v>7434600</v>
      </c>
      <c r="E18" s="28">
        <f>SUM(E16:E17)</f>
        <v>5696000</v>
      </c>
      <c r="F18" s="28">
        <f>SUM(F16:F17)</f>
        <v>3820810.63</v>
      </c>
      <c r="G18" s="30">
        <f t="shared" si="0"/>
        <v>114.15464104488493</v>
      </c>
      <c r="H18" s="31">
        <f t="shared" si="1"/>
        <v>67.07883830758426</v>
      </c>
    </row>
    <row r="19" spans="2:8" s="32" customFormat="1" ht="15" customHeight="1">
      <c r="B19" s="32" t="s">
        <v>27</v>
      </c>
      <c r="C19" s="34">
        <f>SUM(C15-C18)</f>
        <v>216744</v>
      </c>
      <c r="D19" s="35">
        <f>SUM(D15-D18)</f>
        <v>0</v>
      </c>
      <c r="E19" s="35">
        <f>SUM(E15-E18)</f>
        <v>0</v>
      </c>
      <c r="F19" s="35">
        <f>SUM(F15-F18)</f>
        <v>1466266</v>
      </c>
      <c r="G19" s="36">
        <f t="shared" si="0"/>
        <v>676.496696563688</v>
      </c>
      <c r="H19" s="18">
        <v>0</v>
      </c>
    </row>
    <row r="20" spans="4:8" s="37" customFormat="1" ht="7.5" customHeight="1">
      <c r="D20" s="38"/>
      <c r="E20" s="38"/>
      <c r="F20" s="38"/>
      <c r="G20" s="22"/>
      <c r="H20" s="39"/>
    </row>
    <row r="21" spans="1:8" s="37" customFormat="1" ht="16.5" customHeight="1">
      <c r="A21" s="40" t="s">
        <v>28</v>
      </c>
      <c r="B21" s="38"/>
      <c r="C21" s="38"/>
      <c r="D21" s="38"/>
      <c r="E21" s="38"/>
      <c r="F21" s="38"/>
      <c r="G21" s="41"/>
      <c r="H21" s="39"/>
    </row>
    <row r="22" spans="1:8" s="37" customFormat="1" ht="16.5" customHeight="1">
      <c r="A22" s="19">
        <v>5</v>
      </c>
      <c r="B22" s="42" t="s">
        <v>29</v>
      </c>
      <c r="C22" s="43">
        <f>'opći dio'!C136</f>
        <v>0</v>
      </c>
      <c r="D22" s="44">
        <f>'opći dio'!D136</f>
        <v>0</v>
      </c>
      <c r="E22" s="44">
        <f>'opći dio'!E136</f>
        <v>0</v>
      </c>
      <c r="F22" s="44">
        <f>'opći dio'!F136</f>
        <v>0</v>
      </c>
      <c r="G22" s="22"/>
      <c r="H22" s="25">
        <v>0</v>
      </c>
    </row>
    <row r="23" spans="1:8" s="37" customFormat="1" ht="15" customHeight="1">
      <c r="A23" s="45"/>
      <c r="B23" s="26" t="s">
        <v>30</v>
      </c>
      <c r="C23" s="46">
        <f>SUM(-C22)</f>
        <v>0</v>
      </c>
      <c r="D23" s="46">
        <f>SUM(-D22)</f>
        <v>0</v>
      </c>
      <c r="E23" s="46">
        <f>SUM(-E22)</f>
        <v>0</v>
      </c>
      <c r="F23" s="46">
        <f>SUM(-F22)</f>
        <v>0</v>
      </c>
      <c r="G23" s="30">
        <v>0</v>
      </c>
      <c r="H23" s="47">
        <v>0</v>
      </c>
    </row>
    <row r="24" spans="1:8" s="37" customFormat="1" ht="9" customHeight="1">
      <c r="A24" s="11"/>
      <c r="D24" s="38"/>
      <c r="E24" s="38"/>
      <c r="F24" s="38"/>
      <c r="G24" s="48"/>
      <c r="H24" s="18"/>
    </row>
    <row r="25" spans="1:8" s="50" customFormat="1" ht="25.5" customHeight="1">
      <c r="A25" s="330" t="s">
        <v>31</v>
      </c>
      <c r="B25" s="330"/>
      <c r="C25" s="35">
        <v>117138</v>
      </c>
      <c r="D25" s="35">
        <v>120668</v>
      </c>
      <c r="E25" s="35"/>
      <c r="F25" s="35">
        <v>333881</v>
      </c>
      <c r="G25" s="48">
        <v>0</v>
      </c>
      <c r="H25" s="25">
        <v>0</v>
      </c>
    </row>
    <row r="26" spans="1:8" s="50" customFormat="1" ht="15" customHeight="1">
      <c r="A26" s="26">
        <v>9</v>
      </c>
      <c r="B26" s="27" t="s">
        <v>32</v>
      </c>
      <c r="C26" s="28">
        <f>SUM(C25)</f>
        <v>117138</v>
      </c>
      <c r="D26" s="28">
        <f>SUM(D25)</f>
        <v>120668</v>
      </c>
      <c r="E26" s="28">
        <f>SUM(E25)</f>
        <v>0</v>
      </c>
      <c r="F26" s="28">
        <v>333881</v>
      </c>
      <c r="G26" s="30">
        <v>0</v>
      </c>
      <c r="H26" s="51">
        <v>0</v>
      </c>
    </row>
    <row r="27" spans="1:8" ht="6" customHeight="1">
      <c r="A27" s="11"/>
      <c r="C27" s="11"/>
      <c r="D27" s="16"/>
      <c r="E27" s="16"/>
      <c r="F27" s="16"/>
      <c r="G27" s="22"/>
      <c r="H27" s="52"/>
    </row>
    <row r="28" spans="1:8" s="50" customFormat="1" ht="39" customHeight="1">
      <c r="A28" s="53"/>
      <c r="B28" s="54" t="s">
        <v>33</v>
      </c>
      <c r="C28" s="55">
        <f>SUM(C19+C23+C25)</f>
        <v>333882</v>
      </c>
      <c r="D28" s="55">
        <f>SUM(D19+D23+D25)</f>
        <v>120668</v>
      </c>
      <c r="E28" s="55">
        <f>SUM(E19+E23+E25)</f>
        <v>0</v>
      </c>
      <c r="F28" s="55">
        <f>SUM(F19+F23+F25)</f>
        <v>1800147</v>
      </c>
      <c r="G28" s="56">
        <f>F28/C28*100</f>
        <v>539.1566481571334</v>
      </c>
      <c r="H28" s="57">
        <v>0</v>
      </c>
    </row>
    <row r="29" spans="1:8" s="50" customFormat="1" ht="12.75" customHeight="1">
      <c r="A29" s="58"/>
      <c r="B29" s="49"/>
      <c r="C29" s="59"/>
      <c r="D29" s="59"/>
      <c r="E29" s="59"/>
      <c r="F29" s="59"/>
      <c r="G29" s="60"/>
      <c r="H29" s="1"/>
    </row>
    <row r="30" spans="1:8" s="50" customFormat="1" ht="12.75" customHeight="1">
      <c r="A30" s="58"/>
      <c r="B30" s="49"/>
      <c r="C30" s="59"/>
      <c r="D30" s="59"/>
      <c r="E30" s="59"/>
      <c r="F30" s="59"/>
      <c r="G30" s="60"/>
      <c r="H30" s="1"/>
    </row>
    <row r="31" spans="1:7" ht="14.25" customHeight="1">
      <c r="A31" s="328" t="s">
        <v>34</v>
      </c>
      <c r="B31" s="328"/>
      <c r="C31" s="328"/>
      <c r="D31" s="328"/>
      <c r="E31" s="328"/>
      <c r="F31" s="328"/>
      <c r="G31" s="328"/>
    </row>
    <row r="32" spans="1:8" s="37" customFormat="1" ht="31.5" customHeight="1">
      <c r="A32" s="325" t="s">
        <v>35</v>
      </c>
      <c r="B32" s="325"/>
      <c r="C32" s="325"/>
      <c r="D32" s="325"/>
      <c r="E32" s="325"/>
      <c r="F32" s="325"/>
      <c r="G32" s="325"/>
      <c r="H32" s="1"/>
    </row>
    <row r="33" spans="1:8" s="37" customFormat="1" ht="15" customHeight="1">
      <c r="A33" s="325" t="s">
        <v>36</v>
      </c>
      <c r="B33" s="325"/>
      <c r="C33" s="325"/>
      <c r="D33" s="325"/>
      <c r="E33" s="325"/>
      <c r="F33" s="325"/>
      <c r="G33" s="325"/>
      <c r="H33" s="1"/>
    </row>
    <row r="34" spans="1:8" s="37" customFormat="1" ht="15" customHeight="1">
      <c r="A34" s="325" t="s">
        <v>37</v>
      </c>
      <c r="B34" s="325"/>
      <c r="C34" s="325"/>
      <c r="D34" s="325"/>
      <c r="E34" s="325"/>
      <c r="F34" s="325"/>
      <c r="G34" s="325"/>
      <c r="H34" s="1"/>
    </row>
    <row r="35" spans="1:8" s="37" customFormat="1" ht="15" customHeight="1">
      <c r="A35" s="325" t="s">
        <v>38</v>
      </c>
      <c r="B35" s="325"/>
      <c r="C35" s="325"/>
      <c r="D35" s="325"/>
      <c r="E35" s="325"/>
      <c r="F35" s="325"/>
      <c r="G35" s="325"/>
      <c r="H35" s="1"/>
    </row>
    <row r="36" spans="1:7" ht="9.75" customHeight="1">
      <c r="A36" s="37"/>
      <c r="B36" s="37"/>
      <c r="C36" s="37"/>
      <c r="D36" s="37"/>
      <c r="E36" s="37"/>
      <c r="F36" s="37"/>
      <c r="G36" s="37"/>
    </row>
    <row r="37" spans="1:7" ht="18" customHeight="1">
      <c r="A37" s="328" t="s">
        <v>39</v>
      </c>
      <c r="B37" s="328"/>
      <c r="C37" s="328"/>
      <c r="D37" s="328"/>
      <c r="E37" s="328"/>
      <c r="F37" s="328"/>
      <c r="G37" s="328"/>
    </row>
    <row r="38" spans="1:7" ht="13.5">
      <c r="A38" s="331" t="s">
        <v>40</v>
      </c>
      <c r="B38" s="331"/>
      <c r="C38" s="331"/>
      <c r="D38" s="331"/>
      <c r="E38" s="331"/>
      <c r="F38" s="331"/>
      <c r="G38" s="331"/>
    </row>
    <row r="39" spans="1:7" ht="13.5">
      <c r="A39" s="3"/>
      <c r="B39" s="3"/>
      <c r="C39" s="3"/>
      <c r="D39" s="3"/>
      <c r="E39" s="3"/>
      <c r="F39" s="3"/>
      <c r="G39" s="3"/>
    </row>
    <row r="40" spans="1:7" ht="16.5" customHeight="1">
      <c r="A40" s="328" t="s">
        <v>41</v>
      </c>
      <c r="B40" s="328"/>
      <c r="C40" s="328"/>
      <c r="D40" s="328"/>
      <c r="E40" s="328"/>
      <c r="F40" s="328"/>
      <c r="G40" s="328"/>
    </row>
    <row r="41" spans="1:7" ht="13.5">
      <c r="A41" s="331" t="s">
        <v>42</v>
      </c>
      <c r="B41" s="331"/>
      <c r="C41" s="331"/>
      <c r="D41" s="331"/>
      <c r="E41" s="331"/>
      <c r="F41" s="331"/>
      <c r="G41" s="331"/>
    </row>
    <row r="42" spans="1:7" ht="13.5">
      <c r="A42" s="61"/>
      <c r="B42" s="61"/>
      <c r="C42" s="61"/>
      <c r="D42" s="61"/>
      <c r="E42" s="61"/>
      <c r="F42" s="61"/>
      <c r="G42" s="61"/>
    </row>
    <row r="43" spans="1:7" ht="16.5" customHeight="1">
      <c r="A43" s="328" t="s">
        <v>43</v>
      </c>
      <c r="B43" s="328"/>
      <c r="C43" s="328"/>
      <c r="D43" s="328"/>
      <c r="E43" s="328"/>
      <c r="F43" s="328"/>
      <c r="G43" s="328"/>
    </row>
    <row r="44" spans="1:7" ht="29.25" customHeight="1">
      <c r="A44" s="325" t="s">
        <v>44</v>
      </c>
      <c r="B44" s="325"/>
      <c r="C44" s="325"/>
      <c r="D44" s="325"/>
      <c r="E44" s="325"/>
      <c r="F44" s="325"/>
      <c r="G44" s="325"/>
    </row>
    <row r="45" spans="1:7" ht="12.75">
      <c r="A45" s="37"/>
      <c r="B45" s="37"/>
      <c r="C45" s="37"/>
      <c r="D45" s="37"/>
      <c r="E45" s="37"/>
      <c r="F45" s="37"/>
      <c r="G45" s="37"/>
    </row>
    <row r="46" spans="1:7" ht="13.5">
      <c r="A46" s="328" t="s">
        <v>45</v>
      </c>
      <c r="B46" s="328"/>
      <c r="C46" s="328"/>
      <c r="D46" s="328"/>
      <c r="E46" s="328"/>
      <c r="F46" s="328"/>
      <c r="G46" s="328"/>
    </row>
    <row r="47" spans="1:7" ht="15" customHeight="1">
      <c r="A47" s="325" t="s">
        <v>46</v>
      </c>
      <c r="B47" s="325"/>
      <c r="C47" s="325"/>
      <c r="D47" s="325"/>
      <c r="E47" s="325"/>
      <c r="F47" s="325"/>
      <c r="G47" s="325"/>
    </row>
    <row r="48" spans="1:7" ht="12.75">
      <c r="A48" s="62"/>
      <c r="B48" s="62"/>
      <c r="C48" s="62"/>
      <c r="D48" s="62"/>
      <c r="E48" s="62"/>
      <c r="F48" s="62"/>
      <c r="G48" s="62"/>
    </row>
    <row r="49" spans="1:7" ht="13.5">
      <c r="A49" s="328"/>
      <c r="B49" s="328"/>
      <c r="C49" s="328"/>
      <c r="D49" s="328"/>
      <c r="E49" s="328"/>
      <c r="F49" s="328"/>
      <c r="G49" s="37"/>
    </row>
    <row r="50" spans="1:7" ht="13.5">
      <c r="A50" s="328" t="s">
        <v>47</v>
      </c>
      <c r="B50" s="328"/>
      <c r="C50" s="328"/>
      <c r="D50" s="328"/>
      <c r="E50" s="328"/>
      <c r="F50" s="328"/>
      <c r="G50" s="328"/>
    </row>
    <row r="51" spans="1:7" ht="13.5">
      <c r="A51" s="328" t="s">
        <v>52</v>
      </c>
      <c r="B51" s="328"/>
      <c r="C51" s="328"/>
      <c r="D51" s="328"/>
      <c r="E51" s="328"/>
      <c r="F51" s="328"/>
      <c r="G51" s="328"/>
    </row>
    <row r="52" spans="1:7" ht="13.5">
      <c r="A52" s="328" t="s">
        <v>48</v>
      </c>
      <c r="B52" s="328"/>
      <c r="C52" s="328"/>
      <c r="D52" s="328"/>
      <c r="E52" s="328"/>
      <c r="F52" s="328"/>
      <c r="G52" s="328"/>
    </row>
    <row r="53" spans="1:7" ht="13.5">
      <c r="A53" s="63"/>
      <c r="B53" s="63"/>
      <c r="C53" s="63"/>
      <c r="D53" s="63"/>
      <c r="E53" s="63"/>
      <c r="F53" s="63"/>
      <c r="G53" s="37"/>
    </row>
    <row r="54" spans="1:7" ht="13.5">
      <c r="A54" s="333" t="s">
        <v>572</v>
      </c>
      <c r="B54" s="333"/>
      <c r="C54" s="63"/>
      <c r="D54" s="328" t="s">
        <v>49</v>
      </c>
      <c r="E54" s="328"/>
      <c r="F54" s="328"/>
      <c r="G54" s="328"/>
    </row>
    <row r="55" spans="1:7" ht="13.5">
      <c r="A55" s="333" t="s">
        <v>573</v>
      </c>
      <c r="B55" s="333"/>
      <c r="C55" s="63"/>
      <c r="D55" s="328" t="s">
        <v>50</v>
      </c>
      <c r="E55" s="328"/>
      <c r="F55" s="328"/>
      <c r="G55" s="328"/>
    </row>
    <row r="56" spans="1:7" ht="13.5">
      <c r="A56" s="333" t="s">
        <v>574</v>
      </c>
      <c r="B56" s="333"/>
      <c r="C56" s="63"/>
      <c r="D56" s="328"/>
      <c r="E56" s="328"/>
      <c r="F56" s="328"/>
      <c r="G56" s="328"/>
    </row>
    <row r="57" spans="1:7" ht="13.5">
      <c r="A57" s="63"/>
      <c r="B57" s="63"/>
      <c r="C57" s="63"/>
      <c r="D57" s="328" t="s">
        <v>51</v>
      </c>
      <c r="E57" s="328"/>
      <c r="F57" s="328"/>
      <c r="G57" s="328"/>
    </row>
    <row r="58" spans="1:7" ht="13.5">
      <c r="A58" s="63"/>
      <c r="B58" s="63"/>
      <c r="C58" s="63"/>
      <c r="D58" s="332"/>
      <c r="E58" s="332"/>
      <c r="F58" s="332"/>
      <c r="G58" s="37"/>
    </row>
    <row r="59" spans="1:7" ht="12.75">
      <c r="A59" s="37"/>
      <c r="B59" s="37"/>
      <c r="C59" s="37"/>
      <c r="D59" s="37"/>
      <c r="E59" s="37"/>
      <c r="F59" s="37"/>
      <c r="G59" s="37"/>
    </row>
  </sheetData>
  <sheetProtection selectLockedCells="1" selectUnlockedCells="1"/>
  <mergeCells count="33">
    <mergeCell ref="D57:G57"/>
    <mergeCell ref="D58:F58"/>
    <mergeCell ref="A52:G52"/>
    <mergeCell ref="A54:B54"/>
    <mergeCell ref="D54:G54"/>
    <mergeCell ref="A55:B55"/>
    <mergeCell ref="D55:G55"/>
    <mergeCell ref="A56:B56"/>
    <mergeCell ref="D56:G56"/>
    <mergeCell ref="A44:G44"/>
    <mergeCell ref="A46:G46"/>
    <mergeCell ref="A47:G47"/>
    <mergeCell ref="A49:F49"/>
    <mergeCell ref="A50:G50"/>
    <mergeCell ref="A51:G51"/>
    <mergeCell ref="A35:G35"/>
    <mergeCell ref="A37:G37"/>
    <mergeCell ref="A38:G38"/>
    <mergeCell ref="A40:G40"/>
    <mergeCell ref="A41:G41"/>
    <mergeCell ref="A43:G43"/>
    <mergeCell ref="A11:B11"/>
    <mergeCell ref="A25:B25"/>
    <mergeCell ref="A31:G31"/>
    <mergeCell ref="A32:G32"/>
    <mergeCell ref="A33:G33"/>
    <mergeCell ref="A34:G34"/>
    <mergeCell ref="A1:G1"/>
    <mergeCell ref="A2:G2"/>
    <mergeCell ref="A3:G3"/>
    <mergeCell ref="A4:G4"/>
    <mergeCell ref="A5:G5"/>
    <mergeCell ref="A7:G7"/>
  </mergeCells>
  <printOptions/>
  <pageMargins left="0.8298611111111112" right="0.35" top="0.44027777777777777" bottom="0.45972222222222225" header="0.5118055555555555" footer="0.30972222222222223"/>
  <pageSetup horizontalDpi="600" verticalDpi="600" orientation="landscape" paperSize="9" r:id="rId1"/>
  <headerFooter alignWithMargins="0">
    <oddFooter xml:space="preserve">&amp;C&amp;P&amp;R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="85" zoomScaleNormal="85" zoomScalePageLayoutView="0" workbookViewId="0" topLeftCell="A1">
      <selection activeCell="L89" sqref="L89"/>
    </sheetView>
  </sheetViews>
  <sheetFormatPr defaultColWidth="9.140625" defaultRowHeight="12.75"/>
  <cols>
    <col min="1" max="1" width="6.00390625" style="11" customWidth="1"/>
    <col min="2" max="2" width="57.7109375" style="11" customWidth="1"/>
    <col min="3" max="3" width="14.8515625" style="11" customWidth="1"/>
    <col min="4" max="5" width="12.7109375" style="64" customWidth="1"/>
    <col min="6" max="6" width="12.8515625" style="11" customWidth="1"/>
    <col min="7" max="7" width="6.7109375" style="11" customWidth="1"/>
    <col min="8" max="8" width="7.00390625" style="65" customWidth="1"/>
    <col min="9" max="16384" width="9.140625" style="11" customWidth="1"/>
  </cols>
  <sheetData>
    <row r="1" spans="1:6" ht="24.75" customHeight="1">
      <c r="A1" s="66" t="s">
        <v>52</v>
      </c>
      <c r="D1" s="67"/>
      <c r="E1" s="67"/>
      <c r="F1" s="68"/>
    </row>
    <row r="2" spans="1:7" ht="21" customHeight="1">
      <c r="A2" s="334" t="s">
        <v>53</v>
      </c>
      <c r="B2" s="334"/>
      <c r="C2" s="334"/>
      <c r="D2" s="334"/>
      <c r="E2" s="334"/>
      <c r="F2" s="334"/>
      <c r="G2" s="334"/>
    </row>
    <row r="3" spans="1:7" ht="18.75" customHeight="1">
      <c r="A3" s="335" t="s">
        <v>54</v>
      </c>
      <c r="B3" s="335"/>
      <c r="C3" s="335"/>
      <c r="D3" s="335"/>
      <c r="E3" s="335"/>
      <c r="F3" s="335"/>
      <c r="G3" s="335"/>
    </row>
    <row r="4" spans="1:7" ht="15.75" customHeight="1">
      <c r="A4" s="335" t="s">
        <v>55</v>
      </c>
      <c r="B4" s="335"/>
      <c r="C4" s="335"/>
      <c r="D4" s="335"/>
      <c r="E4" s="335"/>
      <c r="F4" s="335"/>
      <c r="G4" s="335"/>
    </row>
    <row r="5" spans="1:7" ht="17.25" customHeight="1">
      <c r="A5" s="336" t="s">
        <v>56</v>
      </c>
      <c r="B5" s="336"/>
      <c r="C5" s="336"/>
      <c r="D5" s="336"/>
      <c r="E5" s="336"/>
      <c r="F5" s="336"/>
      <c r="G5" s="336"/>
    </row>
    <row r="6" spans="1:7" ht="15" customHeight="1">
      <c r="A6" s="337" t="s">
        <v>57</v>
      </c>
      <c r="B6" s="337"/>
      <c r="C6" s="337"/>
      <c r="D6" s="337"/>
      <c r="E6" s="337"/>
      <c r="F6" s="337"/>
      <c r="G6" s="337"/>
    </row>
    <row r="7" spans="1:8" s="75" customFormat="1" ht="37.5" customHeight="1">
      <c r="A7" s="69" t="s">
        <v>58</v>
      </c>
      <c r="B7" s="70" t="s">
        <v>59</v>
      </c>
      <c r="C7" s="71" t="s">
        <v>60</v>
      </c>
      <c r="D7" s="72" t="s">
        <v>61</v>
      </c>
      <c r="E7" s="72" t="s">
        <v>9</v>
      </c>
      <c r="F7" s="71" t="s">
        <v>62</v>
      </c>
      <c r="G7" s="73" t="s">
        <v>11</v>
      </c>
      <c r="H7" s="74" t="s">
        <v>12</v>
      </c>
    </row>
    <row r="8" spans="1:8" s="79" customFormat="1" ht="10.5" customHeight="1">
      <c r="A8" s="338" t="s">
        <v>13</v>
      </c>
      <c r="B8" s="338"/>
      <c r="C8" s="70" t="s">
        <v>14</v>
      </c>
      <c r="D8" s="76" t="s">
        <v>15</v>
      </c>
      <c r="E8" s="76" t="s">
        <v>16</v>
      </c>
      <c r="F8" s="76" t="s">
        <v>17</v>
      </c>
      <c r="G8" s="77" t="s">
        <v>18</v>
      </c>
      <c r="H8" s="78" t="s">
        <v>19</v>
      </c>
    </row>
    <row r="9" spans="1:8" ht="15" customHeight="1">
      <c r="A9" s="80">
        <v>6</v>
      </c>
      <c r="B9" s="81" t="s">
        <v>63</v>
      </c>
      <c r="C9" s="82">
        <f>SUM(C10,C23,C29,C37,C48)</f>
        <v>3183042</v>
      </c>
      <c r="D9" s="83">
        <f>SUM(D10,D23,D29,D37,D48)</f>
        <v>7034600</v>
      </c>
      <c r="E9" s="83">
        <f>SUM(E10,E23,E29,E37,E48)</f>
        <v>5246000</v>
      </c>
      <c r="F9" s="82">
        <f>SUM(F10,F23,F29,F37,F48)</f>
        <v>4824229.14</v>
      </c>
      <c r="G9" s="84">
        <f aca="true" t="shared" si="0" ref="G9:G26">SUM(F9/C9)*100</f>
        <v>151.5603356788883</v>
      </c>
      <c r="H9" s="85">
        <f>SUM(F9/E9)*100</f>
        <v>91.96014372855508</v>
      </c>
    </row>
    <row r="10" spans="1:8" ht="12.75">
      <c r="A10" s="86">
        <v>61</v>
      </c>
      <c r="B10" s="87" t="s">
        <v>64</v>
      </c>
      <c r="C10" s="34">
        <f>SUM(C11,C18,C20)</f>
        <v>405678</v>
      </c>
      <c r="D10" s="34">
        <f>SUM(D11,D18,D20)</f>
        <v>1064000</v>
      </c>
      <c r="E10" s="88">
        <f>SUM(E11,E18,E20)</f>
        <v>610000</v>
      </c>
      <c r="F10" s="35">
        <f>SUM(F11,F18,F20)</f>
        <v>3872604.48</v>
      </c>
      <c r="G10" s="89">
        <f t="shared" si="0"/>
        <v>954.6005649801075</v>
      </c>
      <c r="H10" s="90">
        <f>SUM(F10/E10)*100</f>
        <v>634.8531934426229</v>
      </c>
    </row>
    <row r="11" spans="1:8" ht="12" customHeight="1">
      <c r="A11" s="86">
        <v>611</v>
      </c>
      <c r="B11" s="87" t="s">
        <v>65</v>
      </c>
      <c r="C11" s="35">
        <f>SUM(C12:C17)</f>
        <v>380406</v>
      </c>
      <c r="D11" s="35">
        <f>SUM(D12:D17)</f>
        <v>1000000</v>
      </c>
      <c r="E11" s="35">
        <f>SUM(E12:E17)</f>
        <v>500000</v>
      </c>
      <c r="F11" s="35">
        <f>SUM(F12:F17)</f>
        <v>3772304.03</v>
      </c>
      <c r="G11" s="89">
        <f t="shared" si="0"/>
        <v>991.6520848777358</v>
      </c>
      <c r="H11" s="90">
        <f>SUM(F11/E11)*100</f>
        <v>754.4608059999999</v>
      </c>
    </row>
    <row r="12" spans="1:8" ht="12" customHeight="1">
      <c r="A12" s="91">
        <v>6111</v>
      </c>
      <c r="B12" s="92" t="s">
        <v>66</v>
      </c>
      <c r="C12" s="21">
        <v>444197</v>
      </c>
      <c r="D12" s="93">
        <v>1000000</v>
      </c>
      <c r="E12" s="93">
        <v>500000</v>
      </c>
      <c r="F12" s="21">
        <v>3381485.42</v>
      </c>
      <c r="G12" s="94">
        <f t="shared" si="0"/>
        <v>761.2580499192926</v>
      </c>
      <c r="H12" s="95">
        <f>SUM(F12/E12)*100</f>
        <v>676.2970839999999</v>
      </c>
    </row>
    <row r="13" spans="1:8" ht="12" customHeight="1">
      <c r="A13" s="91">
        <v>6112</v>
      </c>
      <c r="B13" s="92" t="s">
        <v>67</v>
      </c>
      <c r="C13" s="21">
        <v>329460</v>
      </c>
      <c r="D13" s="93"/>
      <c r="E13" s="93"/>
      <c r="F13" s="21">
        <v>208817.23</v>
      </c>
      <c r="G13" s="94">
        <f t="shared" si="0"/>
        <v>63.381663934923814</v>
      </c>
      <c r="H13" s="95">
        <v>0</v>
      </c>
    </row>
    <row r="14" spans="1:8" ht="12" customHeight="1">
      <c r="A14" s="91">
        <v>6113</v>
      </c>
      <c r="B14" s="92" t="s">
        <v>68</v>
      </c>
      <c r="C14" s="21">
        <v>22817</v>
      </c>
      <c r="D14" s="93"/>
      <c r="E14" s="93"/>
      <c r="F14" s="21">
        <v>33012.77</v>
      </c>
      <c r="G14" s="94">
        <f t="shared" si="0"/>
        <v>144.6849717316036</v>
      </c>
      <c r="H14" s="95">
        <v>0</v>
      </c>
    </row>
    <row r="15" spans="1:8" ht="12" customHeight="1">
      <c r="A15" s="91">
        <v>6114</v>
      </c>
      <c r="B15" s="92" t="s">
        <v>69</v>
      </c>
      <c r="C15" s="21">
        <v>4359</v>
      </c>
      <c r="D15" s="93" t="s">
        <v>70</v>
      </c>
      <c r="E15" s="93"/>
      <c r="F15" s="21">
        <v>6931.05</v>
      </c>
      <c r="G15" s="94">
        <f t="shared" si="0"/>
        <v>159.0055058499656</v>
      </c>
      <c r="H15" s="95">
        <v>0</v>
      </c>
    </row>
    <row r="16" spans="1:8" ht="12" customHeight="1">
      <c r="A16" s="91">
        <v>6116</v>
      </c>
      <c r="B16" s="92" t="s">
        <v>71</v>
      </c>
      <c r="C16" s="21">
        <v>594</v>
      </c>
      <c r="D16" s="93"/>
      <c r="E16" s="93"/>
      <c r="F16" s="21">
        <v>0</v>
      </c>
      <c r="G16" s="94">
        <f t="shared" si="0"/>
        <v>0</v>
      </c>
      <c r="H16" s="95">
        <v>0</v>
      </c>
    </row>
    <row r="17" spans="1:8" ht="12" customHeight="1">
      <c r="A17" s="91">
        <v>6117</v>
      </c>
      <c r="B17" s="92" t="s">
        <v>72</v>
      </c>
      <c r="C17" s="21">
        <v>-421021</v>
      </c>
      <c r="D17" s="93"/>
      <c r="E17" s="93"/>
      <c r="F17" s="21">
        <v>142057.56</v>
      </c>
      <c r="G17" s="94">
        <f t="shared" si="0"/>
        <v>-33.74120530804877</v>
      </c>
      <c r="H17" s="95">
        <v>0</v>
      </c>
    </row>
    <row r="18" spans="1:8" ht="12.75">
      <c r="A18" s="86">
        <v>613</v>
      </c>
      <c r="B18" s="87" t="s">
        <v>73</v>
      </c>
      <c r="C18" s="34">
        <f>SUM(C19)</f>
        <v>16406</v>
      </c>
      <c r="D18" s="34">
        <f>SUM(D19)</f>
        <v>40000</v>
      </c>
      <c r="E18" s="96">
        <f>SUM(E19)</f>
        <v>100000</v>
      </c>
      <c r="F18" s="34">
        <f>SUM(F19)</f>
        <v>94154.71</v>
      </c>
      <c r="G18" s="89">
        <f t="shared" si="0"/>
        <v>573.9041204437401</v>
      </c>
      <c r="H18" s="90">
        <f aca="true" t="shared" si="1" ref="H18:H26">SUM(F18/E18)*100</f>
        <v>94.15471000000001</v>
      </c>
    </row>
    <row r="19" spans="1:8" ht="12.75">
      <c r="A19" s="91">
        <v>6134</v>
      </c>
      <c r="B19" s="92" t="s">
        <v>74</v>
      </c>
      <c r="C19" s="20">
        <v>16406</v>
      </c>
      <c r="D19" s="93">
        <v>40000</v>
      </c>
      <c r="E19" s="93">
        <v>100000</v>
      </c>
      <c r="F19" s="21">
        <v>94154.71</v>
      </c>
      <c r="G19" s="94">
        <f t="shared" si="0"/>
        <v>573.9041204437401</v>
      </c>
      <c r="H19" s="95">
        <f t="shared" si="1"/>
        <v>94.15471000000001</v>
      </c>
    </row>
    <row r="20" spans="1:8" ht="12.75">
      <c r="A20" s="86">
        <v>614</v>
      </c>
      <c r="B20" s="87" t="s">
        <v>75</v>
      </c>
      <c r="C20" s="34">
        <f>SUM(C21:C22)</f>
        <v>8866</v>
      </c>
      <c r="D20" s="34">
        <f>SUM(D21:D22)</f>
        <v>24000</v>
      </c>
      <c r="E20" s="88">
        <f>SUM(E21:E22)</f>
        <v>10000</v>
      </c>
      <c r="F20" s="35">
        <f>SUM(F21:F22)</f>
        <v>6145.74</v>
      </c>
      <c r="G20" s="89">
        <f t="shared" si="0"/>
        <v>69.31806902774645</v>
      </c>
      <c r="H20" s="90">
        <f t="shared" si="1"/>
        <v>61.45739999999999</v>
      </c>
    </row>
    <row r="21" spans="1:8" ht="12.75">
      <c r="A21" s="91">
        <v>6142</v>
      </c>
      <c r="B21" s="92" t="s">
        <v>76</v>
      </c>
      <c r="C21" s="20">
        <v>6284</v>
      </c>
      <c r="D21" s="93">
        <v>12000</v>
      </c>
      <c r="E21" s="93">
        <v>8000</v>
      </c>
      <c r="F21" s="21">
        <v>5913.74</v>
      </c>
      <c r="G21" s="94">
        <f t="shared" si="0"/>
        <v>94.10789306174411</v>
      </c>
      <c r="H21" s="95">
        <f t="shared" si="1"/>
        <v>73.92175</v>
      </c>
    </row>
    <row r="22" spans="1:8" ht="12.75">
      <c r="A22" s="91">
        <v>6145</v>
      </c>
      <c r="B22" s="92" t="s">
        <v>77</v>
      </c>
      <c r="C22" s="20">
        <v>2582</v>
      </c>
      <c r="D22" s="93">
        <v>12000</v>
      </c>
      <c r="E22" s="93">
        <v>2000</v>
      </c>
      <c r="F22" s="21">
        <v>232</v>
      </c>
      <c r="G22" s="94">
        <f t="shared" si="0"/>
        <v>8.98528272656855</v>
      </c>
      <c r="H22" s="95">
        <f t="shared" si="1"/>
        <v>11.600000000000001</v>
      </c>
    </row>
    <row r="23" spans="1:8" ht="12.75" customHeight="1">
      <c r="A23" s="86">
        <v>63</v>
      </c>
      <c r="B23" s="97" t="s">
        <v>78</v>
      </c>
      <c r="C23" s="34">
        <f>SUM(C24+C27)</f>
        <v>2229049</v>
      </c>
      <c r="D23" s="34">
        <f>SUM(D24+D27)</f>
        <v>5278550</v>
      </c>
      <c r="E23" s="96">
        <f>SUM(E24+E27)</f>
        <v>3775000</v>
      </c>
      <c r="F23" s="34">
        <f>SUM(F24+F27)</f>
        <v>188857.99</v>
      </c>
      <c r="G23" s="89">
        <f t="shared" si="0"/>
        <v>8.472581356443936</v>
      </c>
      <c r="H23" s="90">
        <f t="shared" si="1"/>
        <v>5.002860662251655</v>
      </c>
    </row>
    <row r="24" spans="1:8" ht="12" customHeight="1">
      <c r="A24" s="86">
        <v>633</v>
      </c>
      <c r="B24" s="87" t="s">
        <v>79</v>
      </c>
      <c r="C24" s="34">
        <f>SUM(C25:C26)</f>
        <v>2229049</v>
      </c>
      <c r="D24" s="34">
        <f>SUM(D25:D26)</f>
        <v>5278550</v>
      </c>
      <c r="E24" s="96">
        <f>SUM(E25:E26)</f>
        <v>3775000</v>
      </c>
      <c r="F24" s="34">
        <f>SUM(F25:F26)</f>
        <v>188857.99</v>
      </c>
      <c r="G24" s="89">
        <f t="shared" si="0"/>
        <v>8.472581356443936</v>
      </c>
      <c r="H24" s="90">
        <f t="shared" si="1"/>
        <v>5.002860662251655</v>
      </c>
    </row>
    <row r="25" spans="1:8" ht="12" customHeight="1">
      <c r="A25" s="91">
        <v>6331</v>
      </c>
      <c r="B25" s="92" t="s">
        <v>80</v>
      </c>
      <c r="C25" s="20">
        <v>1876933</v>
      </c>
      <c r="D25" s="93">
        <v>1784550</v>
      </c>
      <c r="E25" s="93">
        <v>3675000</v>
      </c>
      <c r="F25" s="21">
        <v>88857.99</v>
      </c>
      <c r="G25" s="94">
        <f t="shared" si="0"/>
        <v>4.734212142894818</v>
      </c>
      <c r="H25" s="95">
        <f t="shared" si="1"/>
        <v>2.4179044897959185</v>
      </c>
    </row>
    <row r="26" spans="1:8" ht="12" customHeight="1">
      <c r="A26" s="91">
        <v>6332</v>
      </c>
      <c r="B26" s="92" t="s">
        <v>81</v>
      </c>
      <c r="C26" s="20">
        <v>352116</v>
      </c>
      <c r="D26" s="93">
        <v>3494000</v>
      </c>
      <c r="E26" s="93">
        <v>100000</v>
      </c>
      <c r="F26" s="21">
        <v>100000</v>
      </c>
      <c r="G26" s="94">
        <f t="shared" si="0"/>
        <v>28.3997319065308</v>
      </c>
      <c r="H26" s="95">
        <f t="shared" si="1"/>
        <v>100</v>
      </c>
    </row>
    <row r="27" spans="1:8" s="32" customFormat="1" ht="12" customHeight="1">
      <c r="A27" s="86">
        <v>638</v>
      </c>
      <c r="B27" s="87" t="s">
        <v>82</v>
      </c>
      <c r="C27" s="34">
        <f>SUM(C28)</f>
        <v>0</v>
      </c>
      <c r="D27" s="34">
        <f>SUM(D28)</f>
        <v>0</v>
      </c>
      <c r="E27" s="96">
        <f>SUM(E28)</f>
        <v>0</v>
      </c>
      <c r="F27" s="34">
        <f>SUM(F28)</f>
        <v>0</v>
      </c>
      <c r="G27" s="89">
        <v>0</v>
      </c>
      <c r="H27" s="90">
        <v>0</v>
      </c>
    </row>
    <row r="28" spans="1:8" ht="12" customHeight="1">
      <c r="A28" s="91">
        <v>6382</v>
      </c>
      <c r="B28" s="92" t="s">
        <v>83</v>
      </c>
      <c r="C28" s="20">
        <v>0</v>
      </c>
      <c r="D28" s="93">
        <v>0</v>
      </c>
      <c r="E28" s="93">
        <v>0</v>
      </c>
      <c r="F28" s="21">
        <v>0</v>
      </c>
      <c r="G28" s="89">
        <v>0</v>
      </c>
      <c r="H28" s="95">
        <v>0</v>
      </c>
    </row>
    <row r="29" spans="1:8" ht="11.25" customHeight="1">
      <c r="A29" s="86">
        <v>64</v>
      </c>
      <c r="B29" s="87" t="s">
        <v>84</v>
      </c>
      <c r="C29" s="34">
        <f>SUM(C30,C32)</f>
        <v>333598</v>
      </c>
      <c r="D29" s="34">
        <f>SUM(D30,D32)</f>
        <v>402050</v>
      </c>
      <c r="E29" s="88">
        <f>SUM(E30,E32)</f>
        <v>391000</v>
      </c>
      <c r="F29" s="35">
        <f>SUM(F30,F32)</f>
        <v>344999.56</v>
      </c>
      <c r="G29" s="89">
        <f aca="true" t="shared" si="2" ref="G29:G38">SUM(F29/C29)*100</f>
        <v>103.41775430308336</v>
      </c>
      <c r="H29" s="90">
        <f aca="true" t="shared" si="3" ref="H29:H37">SUM(F29/E29)*100</f>
        <v>88.23518158567775</v>
      </c>
    </row>
    <row r="30" spans="1:8" s="32" customFormat="1" ht="12.75" customHeight="1">
      <c r="A30" s="86">
        <v>641</v>
      </c>
      <c r="B30" s="87" t="s">
        <v>85</v>
      </c>
      <c r="C30" s="35">
        <f>SUM(C31)</f>
        <v>5778</v>
      </c>
      <c r="D30" s="35">
        <f>SUM(D31)</f>
        <v>1000</v>
      </c>
      <c r="E30" s="35">
        <f>SUM(E31)</f>
        <v>2000</v>
      </c>
      <c r="F30" s="35">
        <f>SUM(F31)</f>
        <v>1166.9</v>
      </c>
      <c r="G30" s="89">
        <f t="shared" si="2"/>
        <v>20.19556940117688</v>
      </c>
      <c r="H30" s="90">
        <f t="shared" si="3"/>
        <v>58.345</v>
      </c>
    </row>
    <row r="31" spans="1:8" ht="12.75" customHeight="1">
      <c r="A31" s="91">
        <v>6413</v>
      </c>
      <c r="B31" s="92" t="s">
        <v>86</v>
      </c>
      <c r="C31" s="21">
        <v>5778</v>
      </c>
      <c r="D31" s="93">
        <v>1000</v>
      </c>
      <c r="E31" s="93">
        <v>2000</v>
      </c>
      <c r="F31" s="21">
        <v>1166.9</v>
      </c>
      <c r="G31" s="94">
        <f t="shared" si="2"/>
        <v>20.19556940117688</v>
      </c>
      <c r="H31" s="95">
        <f t="shared" si="3"/>
        <v>58.345</v>
      </c>
    </row>
    <row r="32" spans="1:8" s="32" customFormat="1" ht="12" customHeight="1">
      <c r="A32" s="86">
        <v>642</v>
      </c>
      <c r="B32" s="87" t="s">
        <v>87</v>
      </c>
      <c r="C32" s="34">
        <f>SUM(C33:C36)</f>
        <v>327820</v>
      </c>
      <c r="D32" s="34">
        <f>SUM(D33:D36)</f>
        <v>401050</v>
      </c>
      <c r="E32" s="88">
        <f>SUM(E33:E36)</f>
        <v>389000</v>
      </c>
      <c r="F32" s="35">
        <f>SUM(F33:F36)</f>
        <v>343832.66</v>
      </c>
      <c r="G32" s="89">
        <f t="shared" si="2"/>
        <v>104.88458910377645</v>
      </c>
      <c r="H32" s="90">
        <f t="shared" si="3"/>
        <v>88.38885861182519</v>
      </c>
    </row>
    <row r="33" spans="1:8" ht="12" customHeight="1">
      <c r="A33" s="91">
        <v>6421</v>
      </c>
      <c r="B33" s="92" t="s">
        <v>88</v>
      </c>
      <c r="C33" s="20">
        <v>50320</v>
      </c>
      <c r="D33" s="93">
        <v>70000</v>
      </c>
      <c r="E33" s="93">
        <v>10000</v>
      </c>
      <c r="F33" s="21">
        <v>3726.05</v>
      </c>
      <c r="G33" s="94">
        <f t="shared" si="2"/>
        <v>7.40470985691574</v>
      </c>
      <c r="H33" s="95">
        <f t="shared" si="3"/>
        <v>37.2605</v>
      </c>
    </row>
    <row r="34" spans="1:8" ht="12" customHeight="1">
      <c r="A34" s="91">
        <v>6422</v>
      </c>
      <c r="B34" s="92" t="s">
        <v>89</v>
      </c>
      <c r="C34" s="20">
        <v>247442</v>
      </c>
      <c r="D34" s="93">
        <v>270000</v>
      </c>
      <c r="E34" s="93">
        <v>360000</v>
      </c>
      <c r="F34" s="21">
        <v>325140.03</v>
      </c>
      <c r="G34" s="94">
        <f t="shared" si="2"/>
        <v>131.4005019358072</v>
      </c>
      <c r="H34" s="95">
        <f t="shared" si="3"/>
        <v>90.31667500000002</v>
      </c>
    </row>
    <row r="35" spans="1:8" ht="12" customHeight="1">
      <c r="A35" s="91">
        <v>6423</v>
      </c>
      <c r="B35" s="92" t="s">
        <v>90</v>
      </c>
      <c r="C35" s="20">
        <v>4963</v>
      </c>
      <c r="D35" s="93">
        <v>6050</v>
      </c>
      <c r="E35" s="93">
        <v>4000</v>
      </c>
      <c r="F35" s="21">
        <v>2661.72</v>
      </c>
      <c r="G35" s="94">
        <f t="shared" si="2"/>
        <v>53.63127140842232</v>
      </c>
      <c r="H35" s="95">
        <f t="shared" si="3"/>
        <v>66.54299999999999</v>
      </c>
    </row>
    <row r="36" spans="1:8" ht="12" customHeight="1">
      <c r="A36" s="91">
        <v>6429</v>
      </c>
      <c r="B36" s="92" t="s">
        <v>90</v>
      </c>
      <c r="C36" s="20">
        <v>25095</v>
      </c>
      <c r="D36" s="93">
        <v>55000</v>
      </c>
      <c r="E36" s="93">
        <v>15000</v>
      </c>
      <c r="F36" s="21">
        <v>12304.86</v>
      </c>
      <c r="G36" s="94">
        <f t="shared" si="2"/>
        <v>49.03311416616856</v>
      </c>
      <c r="H36" s="95">
        <f t="shared" si="3"/>
        <v>82.03240000000001</v>
      </c>
    </row>
    <row r="37" spans="1:8" ht="12" customHeight="1">
      <c r="A37" s="86">
        <v>65</v>
      </c>
      <c r="B37" s="97" t="s">
        <v>91</v>
      </c>
      <c r="C37" s="34">
        <f>SUM(C38+C44+C41)</f>
        <v>214016</v>
      </c>
      <c r="D37" s="34">
        <f>SUM(D38+D44+D41)</f>
        <v>270000</v>
      </c>
      <c r="E37" s="34">
        <f>SUM(E38+E44+E41)</f>
        <v>470000</v>
      </c>
      <c r="F37" s="34">
        <f>SUM(F38+F44+F41)</f>
        <v>417767.11</v>
      </c>
      <c r="G37" s="89">
        <f t="shared" si="2"/>
        <v>195.20368103319376</v>
      </c>
      <c r="H37" s="90">
        <f t="shared" si="3"/>
        <v>88.88661914893616</v>
      </c>
    </row>
    <row r="38" spans="1:8" s="50" customFormat="1" ht="12" customHeight="1">
      <c r="A38" s="98">
        <v>651</v>
      </c>
      <c r="B38" s="50" t="s">
        <v>92</v>
      </c>
      <c r="C38" s="99">
        <f>SUM(C39:C40)</f>
        <v>736</v>
      </c>
      <c r="D38" s="99">
        <f>SUM(D39:D40)</f>
        <v>0</v>
      </c>
      <c r="E38" s="99">
        <f>SUM(E39:E40)</f>
        <v>0</v>
      </c>
      <c r="F38" s="99">
        <f>SUM(F39:F40)</f>
        <v>4002.2200000000003</v>
      </c>
      <c r="G38" s="89">
        <f t="shared" si="2"/>
        <v>543.7798913043479</v>
      </c>
      <c r="H38" s="90">
        <v>0</v>
      </c>
    </row>
    <row r="39" spans="1:8" ht="12" customHeight="1">
      <c r="A39" s="91">
        <v>6511</v>
      </c>
      <c r="B39" s="100" t="s">
        <v>92</v>
      </c>
      <c r="C39" s="101">
        <v>736</v>
      </c>
      <c r="D39" s="101">
        <v>0</v>
      </c>
      <c r="E39" s="102">
        <v>0</v>
      </c>
      <c r="F39" s="101">
        <v>1002.22</v>
      </c>
      <c r="G39" s="94">
        <v>0</v>
      </c>
      <c r="H39" s="95">
        <v>0</v>
      </c>
    </row>
    <row r="40" spans="1:8" ht="12" customHeight="1">
      <c r="A40" s="91">
        <v>6512</v>
      </c>
      <c r="B40" s="100" t="s">
        <v>93</v>
      </c>
      <c r="C40" s="101">
        <v>0</v>
      </c>
      <c r="D40" s="101">
        <v>0</v>
      </c>
      <c r="E40" s="102"/>
      <c r="F40" s="101">
        <v>3000</v>
      </c>
      <c r="G40" s="94">
        <v>0</v>
      </c>
      <c r="H40" s="95">
        <v>0</v>
      </c>
    </row>
    <row r="41" spans="1:8" ht="12" customHeight="1">
      <c r="A41" s="86">
        <v>652</v>
      </c>
      <c r="B41" s="97" t="s">
        <v>94</v>
      </c>
      <c r="C41" s="34">
        <f>SUM(C42:C43)</f>
        <v>81656</v>
      </c>
      <c r="D41" s="34">
        <f>SUM(D42:D43)</f>
        <v>100000</v>
      </c>
      <c r="E41" s="34">
        <f>SUM(E42:E43)</f>
        <v>350000</v>
      </c>
      <c r="F41" s="34">
        <f>SUM(F42:F43)</f>
        <v>304507.82</v>
      </c>
      <c r="G41" s="89">
        <f>SUM(F41/C41)*100</f>
        <v>372.91542568825315</v>
      </c>
      <c r="H41" s="90">
        <f aca="true" t="shared" si="4" ref="H41:H46">SUM(F41/E41)*100</f>
        <v>87.00223428571428</v>
      </c>
    </row>
    <row r="42" spans="1:8" ht="12.75">
      <c r="A42" s="103">
        <v>6524</v>
      </c>
      <c r="B42" s="11" t="s">
        <v>95</v>
      </c>
      <c r="C42" s="20">
        <v>81656</v>
      </c>
      <c r="D42" s="93">
        <v>100000</v>
      </c>
      <c r="E42" s="93">
        <v>200000</v>
      </c>
      <c r="F42" s="21">
        <v>183564.32</v>
      </c>
      <c r="G42" s="94">
        <f>SUM(F42/C42)*100</f>
        <v>224.80199862839228</v>
      </c>
      <c r="H42" s="95">
        <f t="shared" si="4"/>
        <v>91.78216</v>
      </c>
    </row>
    <row r="43" spans="1:8" ht="12.75">
      <c r="A43" s="103">
        <v>6526</v>
      </c>
      <c r="B43" s="11" t="s">
        <v>96</v>
      </c>
      <c r="C43" s="20">
        <v>0</v>
      </c>
      <c r="D43" s="93">
        <v>0</v>
      </c>
      <c r="E43" s="93">
        <v>150000</v>
      </c>
      <c r="F43" s="21">
        <v>120943.5</v>
      </c>
      <c r="G43" s="94">
        <v>0</v>
      </c>
      <c r="H43" s="95">
        <f t="shared" si="4"/>
        <v>80.62899999999999</v>
      </c>
    </row>
    <row r="44" spans="1:8" ht="12.75">
      <c r="A44" s="104">
        <v>653</v>
      </c>
      <c r="B44" s="105" t="s">
        <v>97</v>
      </c>
      <c r="C44" s="34">
        <f>SUM(C45:C47)</f>
        <v>131624</v>
      </c>
      <c r="D44" s="88">
        <f>SUM(D45:D47)</f>
        <v>170000</v>
      </c>
      <c r="E44" s="88">
        <f>SUM(E45:E47)</f>
        <v>120000</v>
      </c>
      <c r="F44" s="35">
        <f>SUM(F45:F46:F47)</f>
        <v>109257.07</v>
      </c>
      <c r="G44" s="89">
        <f>SUM(F44/C44)*100</f>
        <v>83.0069516197654</v>
      </c>
      <c r="H44" s="90">
        <f t="shared" si="4"/>
        <v>91.04755833333333</v>
      </c>
    </row>
    <row r="45" spans="1:8" ht="12.75">
      <c r="A45" s="106">
        <v>6531</v>
      </c>
      <c r="B45" s="75" t="s">
        <v>98</v>
      </c>
      <c r="C45" s="20">
        <v>22690</v>
      </c>
      <c r="D45" s="93">
        <v>40000</v>
      </c>
      <c r="E45" s="93">
        <v>20000</v>
      </c>
      <c r="F45" s="21">
        <v>6759.88</v>
      </c>
      <c r="G45" s="94">
        <f>SUM(F45/C45)*100</f>
        <v>29.792331423534595</v>
      </c>
      <c r="H45" s="95">
        <f t="shared" si="4"/>
        <v>33.7994</v>
      </c>
    </row>
    <row r="46" spans="1:8" ht="12.75">
      <c r="A46" s="106">
        <v>6532</v>
      </c>
      <c r="B46" s="75" t="s">
        <v>99</v>
      </c>
      <c r="C46" s="20">
        <v>108934</v>
      </c>
      <c r="D46" s="93">
        <v>130000</v>
      </c>
      <c r="E46" s="93">
        <v>100000</v>
      </c>
      <c r="F46" s="21">
        <v>102497.19</v>
      </c>
      <c r="G46" s="94">
        <f>SUM(F46/C46)*100</f>
        <v>94.09109185378303</v>
      </c>
      <c r="H46" s="95">
        <f t="shared" si="4"/>
        <v>102.49718999999999</v>
      </c>
    </row>
    <row r="47" spans="1:8" ht="12.75">
      <c r="A47" s="106">
        <v>6533</v>
      </c>
      <c r="B47" s="75" t="s">
        <v>100</v>
      </c>
      <c r="C47" s="20">
        <v>0</v>
      </c>
      <c r="D47" s="93">
        <v>0</v>
      </c>
      <c r="E47" s="93">
        <v>0</v>
      </c>
      <c r="F47" s="21">
        <v>0</v>
      </c>
      <c r="G47" s="89">
        <v>0</v>
      </c>
      <c r="H47" s="95">
        <v>0</v>
      </c>
    </row>
    <row r="48" spans="1:8" ht="12.75">
      <c r="A48" s="86">
        <v>68</v>
      </c>
      <c r="B48" s="87" t="s">
        <v>101</v>
      </c>
      <c r="C48" s="34">
        <f aca="true" t="shared" si="5" ref="C48:F49">SUM(C49)</f>
        <v>701</v>
      </c>
      <c r="D48" s="88">
        <f t="shared" si="5"/>
        <v>20000</v>
      </c>
      <c r="E48" s="88">
        <f t="shared" si="5"/>
        <v>0</v>
      </c>
      <c r="F48" s="35">
        <f t="shared" si="5"/>
        <v>0</v>
      </c>
      <c r="G48" s="89">
        <v>0</v>
      </c>
      <c r="H48" s="90">
        <v>0</v>
      </c>
    </row>
    <row r="49" spans="1:8" s="32" customFormat="1" ht="12.75">
      <c r="A49" s="86">
        <v>683</v>
      </c>
      <c r="B49" s="87" t="s">
        <v>102</v>
      </c>
      <c r="C49" s="34">
        <f t="shared" si="5"/>
        <v>701</v>
      </c>
      <c r="D49" s="88">
        <f t="shared" si="5"/>
        <v>20000</v>
      </c>
      <c r="E49" s="88">
        <f t="shared" si="5"/>
        <v>0</v>
      </c>
      <c r="F49" s="35">
        <f t="shared" si="5"/>
        <v>0</v>
      </c>
      <c r="G49" s="89">
        <v>0</v>
      </c>
      <c r="H49" s="90">
        <v>0</v>
      </c>
    </row>
    <row r="50" spans="1:8" ht="12.75">
      <c r="A50" s="91">
        <v>6831</v>
      </c>
      <c r="B50" s="92" t="s">
        <v>102</v>
      </c>
      <c r="C50" s="20">
        <v>701</v>
      </c>
      <c r="D50" s="93">
        <v>20000</v>
      </c>
      <c r="E50" s="93">
        <v>0</v>
      </c>
      <c r="F50" s="21">
        <v>0</v>
      </c>
      <c r="G50" s="94">
        <v>0</v>
      </c>
      <c r="H50" s="95">
        <v>0</v>
      </c>
    </row>
    <row r="51" spans="1:8" ht="21.75" customHeight="1">
      <c r="A51" s="340" t="s">
        <v>103</v>
      </c>
      <c r="B51" s="340"/>
      <c r="C51" s="340"/>
      <c r="D51" s="340"/>
      <c r="E51" s="340"/>
      <c r="F51" s="340"/>
      <c r="G51" s="340"/>
      <c r="H51" s="95"/>
    </row>
    <row r="52" spans="1:8" ht="12.75" customHeight="1">
      <c r="A52" s="107">
        <v>7</v>
      </c>
      <c r="B52" s="108" t="s">
        <v>22</v>
      </c>
      <c r="C52" s="109">
        <f aca="true" t="shared" si="6" ref="C52:F54">SUM(C53)</f>
        <v>380750</v>
      </c>
      <c r="D52" s="109">
        <f t="shared" si="6"/>
        <v>400000</v>
      </c>
      <c r="E52" s="109">
        <f t="shared" si="6"/>
        <v>450000</v>
      </c>
      <c r="F52" s="109">
        <f t="shared" si="6"/>
        <v>462847.49</v>
      </c>
      <c r="G52" s="109">
        <v>0</v>
      </c>
      <c r="H52" s="84">
        <f>SUM(F52/E52)*100</f>
        <v>102.85499777777778</v>
      </c>
    </row>
    <row r="53" spans="1:8" ht="13.5" customHeight="1">
      <c r="A53" s="86">
        <v>71</v>
      </c>
      <c r="B53" s="87" t="s">
        <v>104</v>
      </c>
      <c r="C53" s="34">
        <f t="shared" si="6"/>
        <v>380750</v>
      </c>
      <c r="D53" s="34">
        <f t="shared" si="6"/>
        <v>400000</v>
      </c>
      <c r="E53" s="34">
        <f t="shared" si="6"/>
        <v>450000</v>
      </c>
      <c r="F53" s="34">
        <f t="shared" si="6"/>
        <v>462847.49</v>
      </c>
      <c r="G53" s="89">
        <f>SUM(F53/C53)*100</f>
        <v>121.56204596191726</v>
      </c>
      <c r="H53" s="90">
        <f>SUM(F53/E53)*100</f>
        <v>102.85499777777778</v>
      </c>
    </row>
    <row r="54" spans="1:8" s="32" customFormat="1" ht="13.5" customHeight="1">
      <c r="A54" s="86">
        <v>711</v>
      </c>
      <c r="B54" s="97" t="s">
        <v>105</v>
      </c>
      <c r="C54" s="34">
        <f t="shared" si="6"/>
        <v>380750</v>
      </c>
      <c r="D54" s="88">
        <f t="shared" si="6"/>
        <v>400000</v>
      </c>
      <c r="E54" s="88">
        <f t="shared" si="6"/>
        <v>450000</v>
      </c>
      <c r="F54" s="35">
        <f t="shared" si="6"/>
        <v>462847.49</v>
      </c>
      <c r="G54" s="89">
        <f>SUM(F54/C54)*100</f>
        <v>121.56204596191726</v>
      </c>
      <c r="H54" s="90">
        <f>SUM(F54/E54)*100</f>
        <v>102.85499777777778</v>
      </c>
    </row>
    <row r="55" spans="1:8" ht="13.5" customHeight="1">
      <c r="A55" s="91">
        <v>7111</v>
      </c>
      <c r="B55" s="100" t="s">
        <v>106</v>
      </c>
      <c r="C55" s="20">
        <v>380750</v>
      </c>
      <c r="D55" s="93">
        <v>400000</v>
      </c>
      <c r="E55" s="93">
        <v>450000</v>
      </c>
      <c r="F55" s="21">
        <v>462847.49</v>
      </c>
      <c r="G55" s="110">
        <f>SUM(F55/C55)*100</f>
        <v>121.56204596191726</v>
      </c>
      <c r="H55" s="95">
        <f>SUM(F55/E55)*100</f>
        <v>102.85499777777778</v>
      </c>
    </row>
    <row r="56" spans="1:8" ht="13.5" customHeight="1">
      <c r="A56" s="91"/>
      <c r="B56" s="100"/>
      <c r="C56" s="20"/>
      <c r="D56" s="93"/>
      <c r="E56" s="93"/>
      <c r="F56" s="21"/>
      <c r="G56" s="89"/>
      <c r="H56" s="95"/>
    </row>
    <row r="57" spans="1:8" ht="21" customHeight="1">
      <c r="A57" s="341" t="s">
        <v>107</v>
      </c>
      <c r="B57" s="341"/>
      <c r="C57" s="341"/>
      <c r="D57" s="341"/>
      <c r="E57" s="341"/>
      <c r="F57" s="341"/>
      <c r="G57" s="341"/>
      <c r="H57" s="95"/>
    </row>
    <row r="58" spans="1:8" s="115" customFormat="1" ht="13.5" customHeight="1">
      <c r="A58" s="111">
        <v>3</v>
      </c>
      <c r="B58" s="111" t="s">
        <v>24</v>
      </c>
      <c r="C58" s="112">
        <f>SUM(C59,C67,C97,C104,C107,C111)</f>
        <v>1666083</v>
      </c>
      <c r="D58" s="112">
        <f>SUM(D59,D67,D97,D104,D107,D111)</f>
        <v>2695100</v>
      </c>
      <c r="E58" s="113">
        <f>SUM(E59,E67,E97,E104,E107,E111)</f>
        <v>3382100</v>
      </c>
      <c r="F58" s="112">
        <f>SUM(F59,F67,F97,F104,F107,F111)</f>
        <v>2561570.5</v>
      </c>
      <c r="G58" s="114">
        <f aca="true" t="shared" si="7" ref="G58:G69">SUM(F58/C58)*100</f>
        <v>153.74807257501578</v>
      </c>
      <c r="H58" s="84">
        <f>SUM(F58/E58)*100</f>
        <v>75.7390526595902</v>
      </c>
    </row>
    <row r="59" spans="1:8" ht="13.5" customHeight="1">
      <c r="A59" s="116">
        <v>31</v>
      </c>
      <c r="B59" s="116" t="s">
        <v>108</v>
      </c>
      <c r="C59" s="117">
        <f>SUM(C60,C62,C64)</f>
        <v>266398</v>
      </c>
      <c r="D59" s="117">
        <f>SUM(D60,D62,D64)</f>
        <v>308000</v>
      </c>
      <c r="E59" s="118">
        <f>SUM(E60,E62,E64)</f>
        <v>374000</v>
      </c>
      <c r="F59" s="117">
        <f>SUM(F60,F62,F64)</f>
        <v>336812.19</v>
      </c>
      <c r="G59" s="89">
        <f t="shared" si="7"/>
        <v>126.43195144107689</v>
      </c>
      <c r="H59" s="90">
        <f>SUM(F59/E59)*100</f>
        <v>90.05673529411766</v>
      </c>
    </row>
    <row r="60" spans="1:8" ht="13.5" customHeight="1">
      <c r="A60" s="116">
        <v>311</v>
      </c>
      <c r="B60" s="116" t="s">
        <v>109</v>
      </c>
      <c r="C60" s="119">
        <f>SUM(C61)</f>
        <v>220988</v>
      </c>
      <c r="D60" s="88">
        <f>SUM('EKONOM.'!K26)</f>
        <v>250000</v>
      </c>
      <c r="E60" s="88">
        <f>SUM('EKONOM.'!L26)</f>
        <v>310000</v>
      </c>
      <c r="F60" s="119">
        <f>SUM(F61)</f>
        <v>276119.55</v>
      </c>
      <c r="G60" s="89">
        <f t="shared" si="7"/>
        <v>124.94775734429018</v>
      </c>
      <c r="H60" s="90">
        <f>SUM(F60/E60)*100</f>
        <v>89.07082258064516</v>
      </c>
    </row>
    <row r="61" spans="1:8" ht="12.75">
      <c r="A61" s="120">
        <v>3111</v>
      </c>
      <c r="B61" s="120" t="s">
        <v>110</v>
      </c>
      <c r="C61" s="20">
        <v>220988</v>
      </c>
      <c r="D61" s="93"/>
      <c r="E61" s="93"/>
      <c r="F61" s="93">
        <f>SUM('EKONOM.'!M27)</f>
        <v>276119.55</v>
      </c>
      <c r="G61" s="94">
        <f t="shared" si="7"/>
        <v>124.94775734429018</v>
      </c>
      <c r="H61" s="95">
        <v>0</v>
      </c>
    </row>
    <row r="62" spans="1:8" s="32" customFormat="1" ht="12.75">
      <c r="A62" s="116">
        <v>312</v>
      </c>
      <c r="B62" s="116" t="s">
        <v>111</v>
      </c>
      <c r="C62" s="34">
        <f>SUM(C63)</f>
        <v>7400</v>
      </c>
      <c r="D62" s="88">
        <f>'EKONOM.'!K28</f>
        <v>12000</v>
      </c>
      <c r="E62" s="88">
        <f>'EKONOM.'!L28</f>
        <v>14000</v>
      </c>
      <c r="F62" s="34">
        <f>SUM(F63)</f>
        <v>13200</v>
      </c>
      <c r="G62" s="94">
        <f t="shared" si="7"/>
        <v>178.3783783783784</v>
      </c>
      <c r="H62" s="95">
        <f>SUM(F62/E62)*100</f>
        <v>94.28571428571428</v>
      </c>
    </row>
    <row r="63" spans="1:8" ht="12.75">
      <c r="A63" s="120">
        <v>3121</v>
      </c>
      <c r="B63" s="11" t="s">
        <v>111</v>
      </c>
      <c r="C63" s="20">
        <v>7400</v>
      </c>
      <c r="D63" s="93"/>
      <c r="E63" s="93"/>
      <c r="F63" s="93">
        <f>'EKONOM.'!M29</f>
        <v>13200</v>
      </c>
      <c r="G63" s="94">
        <f t="shared" si="7"/>
        <v>178.3783783783784</v>
      </c>
      <c r="H63" s="95">
        <v>0</v>
      </c>
    </row>
    <row r="64" spans="1:8" s="32" customFormat="1" ht="12.75">
      <c r="A64" s="116">
        <v>313</v>
      </c>
      <c r="B64" s="116" t="s">
        <v>112</v>
      </c>
      <c r="C64" s="34">
        <f>SUM(C65+C66)</f>
        <v>38010</v>
      </c>
      <c r="D64" s="34">
        <f>'EKONOM.'!K30</f>
        <v>46000</v>
      </c>
      <c r="E64" s="34">
        <f>'EKONOM.'!L30</f>
        <v>50000</v>
      </c>
      <c r="F64" s="34">
        <f>SUM(F65+F66)</f>
        <v>47492.64</v>
      </c>
      <c r="G64" s="89">
        <f t="shared" si="7"/>
        <v>124.94775059194949</v>
      </c>
      <c r="H64" s="90">
        <f>SUM(F64/E64)*100</f>
        <v>94.98527999999999</v>
      </c>
    </row>
    <row r="65" spans="1:8" ht="12" customHeight="1">
      <c r="A65" s="121">
        <v>3132</v>
      </c>
      <c r="B65" s="121" t="s">
        <v>113</v>
      </c>
      <c r="C65" s="122">
        <v>34253</v>
      </c>
      <c r="D65" s="93"/>
      <c r="E65" s="93"/>
      <c r="F65" s="93">
        <f>'EKONOM.'!M31</f>
        <v>42798.58</v>
      </c>
      <c r="G65" s="94">
        <f t="shared" si="7"/>
        <v>124.94841327766912</v>
      </c>
      <c r="H65" s="95">
        <v>0</v>
      </c>
    </row>
    <row r="66" spans="1:8" ht="12" customHeight="1">
      <c r="A66" s="121">
        <v>3133</v>
      </c>
      <c r="B66" s="121" t="s">
        <v>114</v>
      </c>
      <c r="C66" s="122">
        <v>3757</v>
      </c>
      <c r="D66" s="93"/>
      <c r="E66" s="93"/>
      <c r="F66" s="93">
        <f>'EKONOM.'!M32</f>
        <v>4694.0599999999995</v>
      </c>
      <c r="G66" s="94">
        <f t="shared" si="7"/>
        <v>124.9417088102209</v>
      </c>
      <c r="H66" s="95">
        <v>0</v>
      </c>
    </row>
    <row r="67" spans="1:8" ht="12.75" customHeight="1">
      <c r="A67" s="116">
        <v>32</v>
      </c>
      <c r="B67" s="116" t="s">
        <v>115</v>
      </c>
      <c r="C67" s="119">
        <f>SUM(C68+C72+C78+C88+C90)</f>
        <v>1086574</v>
      </c>
      <c r="D67" s="119">
        <f>SUM(D68+D72+D78+D88+D90)</f>
        <v>1855900</v>
      </c>
      <c r="E67" s="123">
        <f>SUM(E68+E72+E78+E88+E90)</f>
        <v>2416400</v>
      </c>
      <c r="F67" s="119">
        <f>SUM(F68+F72+F78+F88+F90)</f>
        <v>1726659.36</v>
      </c>
      <c r="G67" s="89">
        <f t="shared" si="7"/>
        <v>158.90858422896187</v>
      </c>
      <c r="H67" s="90">
        <f>SUM(F67/E67)*100</f>
        <v>71.4558583016057</v>
      </c>
    </row>
    <row r="68" spans="1:8" s="32" customFormat="1" ht="12" customHeight="1">
      <c r="A68" s="124">
        <v>321</v>
      </c>
      <c r="B68" s="124" t="s">
        <v>116</v>
      </c>
      <c r="C68" s="125">
        <f>SUM(C69:C71)</f>
        <v>1372</v>
      </c>
      <c r="D68" s="125">
        <f>'EKONOM.'!K34</f>
        <v>14000</v>
      </c>
      <c r="E68" s="125">
        <f>'EKONOM.'!L34</f>
        <v>2500</v>
      </c>
      <c r="F68" s="125">
        <f>SUM(F69:F71)</f>
        <v>1020.2</v>
      </c>
      <c r="G68" s="89">
        <f t="shared" si="7"/>
        <v>74.35860058309038</v>
      </c>
      <c r="H68" s="90">
        <f>SUM(F68/E68)*100</f>
        <v>40.808</v>
      </c>
    </row>
    <row r="69" spans="1:8" ht="12.75" customHeight="1">
      <c r="A69" s="126">
        <v>3211</v>
      </c>
      <c r="B69" s="127" t="s">
        <v>117</v>
      </c>
      <c r="C69" s="122">
        <v>1022</v>
      </c>
      <c r="D69" s="93"/>
      <c r="E69" s="93"/>
      <c r="F69" s="93">
        <f>'EKONOM.'!M35</f>
        <v>370.2</v>
      </c>
      <c r="G69" s="94">
        <f t="shared" si="7"/>
        <v>36.22309197651663</v>
      </c>
      <c r="H69" s="95">
        <v>0</v>
      </c>
    </row>
    <row r="70" spans="1:8" ht="12.75" customHeight="1">
      <c r="A70" s="126">
        <v>3213</v>
      </c>
      <c r="B70" s="127" t="s">
        <v>118</v>
      </c>
      <c r="C70" s="122">
        <v>0</v>
      </c>
      <c r="D70" s="93"/>
      <c r="E70" s="93"/>
      <c r="F70" s="93">
        <f>'EKONOM.'!M37</f>
        <v>0</v>
      </c>
      <c r="G70" s="94">
        <v>0</v>
      </c>
      <c r="H70" s="95">
        <v>0</v>
      </c>
    </row>
    <row r="71" spans="1:8" ht="12.75" customHeight="1">
      <c r="A71" s="126">
        <v>3214</v>
      </c>
      <c r="B71" s="127" t="s">
        <v>119</v>
      </c>
      <c r="C71" s="122">
        <v>350</v>
      </c>
      <c r="D71" s="93"/>
      <c r="E71" s="93"/>
      <c r="F71" s="93">
        <f>'EKONOM.'!M36</f>
        <v>650</v>
      </c>
      <c r="G71" s="94">
        <v>0</v>
      </c>
      <c r="H71" s="95">
        <v>0</v>
      </c>
    </row>
    <row r="72" spans="1:8" s="32" customFormat="1" ht="12.75">
      <c r="A72" s="124">
        <v>322</v>
      </c>
      <c r="B72" s="124" t="s">
        <v>120</v>
      </c>
      <c r="C72" s="125">
        <f>SUM(C73:C77)</f>
        <v>335977</v>
      </c>
      <c r="D72" s="125">
        <f>'EKONOM.'!K38</f>
        <v>1055000</v>
      </c>
      <c r="E72" s="125">
        <f>'EKONOM.'!L38</f>
        <v>1206000</v>
      </c>
      <c r="F72" s="125">
        <f>SUM(F73:F77)</f>
        <v>649195.2400000001</v>
      </c>
      <c r="G72" s="89">
        <f aca="true" t="shared" si="8" ref="G72:G83">SUM(F72/C72)*100</f>
        <v>193.22609583394103</v>
      </c>
      <c r="H72" s="90">
        <f>SUM(F72/E72)*100</f>
        <v>53.83045107794362</v>
      </c>
    </row>
    <row r="73" spans="1:8" ht="12.75" customHeight="1">
      <c r="A73" s="121">
        <v>3221</v>
      </c>
      <c r="B73" s="128" t="s">
        <v>121</v>
      </c>
      <c r="C73" s="122">
        <v>5923</v>
      </c>
      <c r="D73" s="93"/>
      <c r="E73" s="93"/>
      <c r="F73" s="93">
        <f>'EKONOM.'!M39</f>
        <v>8772.57</v>
      </c>
      <c r="G73" s="94">
        <f t="shared" si="8"/>
        <v>148.11024818504134</v>
      </c>
      <c r="H73" s="95">
        <v>0</v>
      </c>
    </row>
    <row r="74" spans="1:8" ht="12.75" customHeight="1">
      <c r="A74" s="126">
        <v>3223</v>
      </c>
      <c r="B74" s="128" t="s">
        <v>122</v>
      </c>
      <c r="C74" s="122">
        <v>178615</v>
      </c>
      <c r="D74" s="129"/>
      <c r="E74" s="129"/>
      <c r="F74" s="129">
        <f>'EKONOM.'!M40</f>
        <v>229023.35000000003</v>
      </c>
      <c r="G74" s="94">
        <f t="shared" si="8"/>
        <v>128.2217898832685</v>
      </c>
      <c r="H74" s="95">
        <v>0</v>
      </c>
    </row>
    <row r="75" spans="1:8" ht="12.75" customHeight="1">
      <c r="A75" s="126">
        <v>3224</v>
      </c>
      <c r="B75" s="128" t="s">
        <v>123</v>
      </c>
      <c r="C75" s="122">
        <v>135346</v>
      </c>
      <c r="D75" s="129"/>
      <c r="E75" s="129"/>
      <c r="F75" s="129">
        <f>'EKONOM.'!M41</f>
        <v>385206.97000000003</v>
      </c>
      <c r="G75" s="94">
        <f t="shared" si="8"/>
        <v>284.6090538323999</v>
      </c>
      <c r="H75" s="95">
        <v>0</v>
      </c>
    </row>
    <row r="76" spans="1:8" ht="12.75" customHeight="1">
      <c r="A76" s="121">
        <v>3225</v>
      </c>
      <c r="B76" s="128" t="s">
        <v>124</v>
      </c>
      <c r="C76" s="122">
        <v>13252</v>
      </c>
      <c r="D76" s="93"/>
      <c r="E76" s="93"/>
      <c r="F76" s="93">
        <f>'EKONOM.'!M42</f>
        <v>14654.95</v>
      </c>
      <c r="G76" s="94">
        <f t="shared" si="8"/>
        <v>110.58670389375189</v>
      </c>
      <c r="H76" s="95">
        <v>0</v>
      </c>
    </row>
    <row r="77" spans="1:8" ht="12.75" customHeight="1">
      <c r="A77" s="121">
        <v>3227</v>
      </c>
      <c r="B77" s="128" t="s">
        <v>125</v>
      </c>
      <c r="C77" s="93">
        <v>2841</v>
      </c>
      <c r="D77" s="93"/>
      <c r="E77" s="93"/>
      <c r="F77" s="93">
        <f>'EKONOM.'!M43</f>
        <v>11537.4</v>
      </c>
      <c r="G77" s="130">
        <f t="shared" si="8"/>
        <v>406.1034846884899</v>
      </c>
      <c r="H77" s="95">
        <v>0</v>
      </c>
    </row>
    <row r="78" spans="1:8" s="32" customFormat="1" ht="12.75">
      <c r="A78" s="124">
        <v>323</v>
      </c>
      <c r="B78" s="124" t="s">
        <v>126</v>
      </c>
      <c r="C78" s="125">
        <f>SUM(C79:C87)</f>
        <v>568273</v>
      </c>
      <c r="D78" s="125">
        <f>'EKONOM.'!K13+'EKONOM.'!K44</f>
        <v>579900</v>
      </c>
      <c r="E78" s="125">
        <f>'EKONOM.'!L13+'EKONOM.'!L44</f>
        <v>1042900</v>
      </c>
      <c r="F78" s="125">
        <f>SUM(F79:F87)</f>
        <v>948401.03</v>
      </c>
      <c r="G78" s="89">
        <f t="shared" si="8"/>
        <v>166.89179848417925</v>
      </c>
      <c r="H78" s="90">
        <f>SUM(F78/E78)*100</f>
        <v>90.93882730846677</v>
      </c>
    </row>
    <row r="79" spans="1:8" ht="12.75" customHeight="1">
      <c r="A79" s="121">
        <v>3231</v>
      </c>
      <c r="B79" s="131" t="s">
        <v>127</v>
      </c>
      <c r="C79" s="122">
        <v>29370</v>
      </c>
      <c r="D79" s="93"/>
      <c r="E79" s="93"/>
      <c r="F79" s="93">
        <f>'EKONOM.'!M45</f>
        <v>30613.46</v>
      </c>
      <c r="G79" s="94">
        <f t="shared" si="8"/>
        <v>104.23377596186585</v>
      </c>
      <c r="H79" s="95">
        <v>0</v>
      </c>
    </row>
    <row r="80" spans="1:8" ht="12.75" customHeight="1">
      <c r="A80" s="121">
        <v>3232</v>
      </c>
      <c r="B80" s="131" t="s">
        <v>128</v>
      </c>
      <c r="C80" s="122">
        <v>87486</v>
      </c>
      <c r="D80" s="93"/>
      <c r="E80" s="93"/>
      <c r="F80" s="93">
        <f>'EKONOM.'!M46</f>
        <v>83948.6</v>
      </c>
      <c r="G80" s="94">
        <f t="shared" si="8"/>
        <v>95.95661020048922</v>
      </c>
      <c r="H80" s="95">
        <v>0</v>
      </c>
    </row>
    <row r="81" spans="1:8" ht="13.5" customHeight="1">
      <c r="A81" s="126">
        <v>3233</v>
      </c>
      <c r="B81" s="127" t="s">
        <v>129</v>
      </c>
      <c r="C81" s="122">
        <v>46670</v>
      </c>
      <c r="D81" s="93"/>
      <c r="E81" s="93"/>
      <c r="F81" s="93">
        <f>'EKONOM.'!M14+'EKONOM.'!M47</f>
        <v>50321.75</v>
      </c>
      <c r="G81" s="94">
        <f t="shared" si="8"/>
        <v>107.82461967002357</v>
      </c>
      <c r="H81" s="95">
        <v>0</v>
      </c>
    </row>
    <row r="82" spans="1:8" ht="12.75" customHeight="1">
      <c r="A82" s="126">
        <v>3234</v>
      </c>
      <c r="B82" s="127" t="s">
        <v>130</v>
      </c>
      <c r="C82" s="122">
        <v>47757</v>
      </c>
      <c r="D82" s="93"/>
      <c r="E82" s="93"/>
      <c r="F82" s="93">
        <f>'EKONOM.'!M48</f>
        <v>239692.59</v>
      </c>
      <c r="G82" s="94">
        <f t="shared" si="8"/>
        <v>501.90043344431183</v>
      </c>
      <c r="H82" s="95">
        <v>0</v>
      </c>
    </row>
    <row r="83" spans="1:8" ht="12.75" customHeight="1">
      <c r="A83" s="126">
        <v>3235</v>
      </c>
      <c r="B83" s="127" t="s">
        <v>131</v>
      </c>
      <c r="C83" s="122">
        <v>33313</v>
      </c>
      <c r="D83" s="93"/>
      <c r="E83" s="93"/>
      <c r="F83" s="93">
        <f>'EKONOM.'!M15+'EKONOM.'!M49</f>
        <v>21262.5</v>
      </c>
      <c r="G83" s="94">
        <f t="shared" si="8"/>
        <v>63.82643412481613</v>
      </c>
      <c r="H83" s="95">
        <v>0</v>
      </c>
    </row>
    <row r="84" spans="1:8" ht="12.75" customHeight="1">
      <c r="A84" s="126">
        <v>3236</v>
      </c>
      <c r="B84" s="127" t="s">
        <v>132</v>
      </c>
      <c r="C84" s="122">
        <v>0</v>
      </c>
      <c r="D84" s="93"/>
      <c r="E84" s="93"/>
      <c r="F84" s="93">
        <f>'EKONOM.'!M50</f>
        <v>0</v>
      </c>
      <c r="G84" s="94">
        <v>0</v>
      </c>
      <c r="H84" s="95">
        <v>0</v>
      </c>
    </row>
    <row r="85" spans="1:8" ht="12.75" customHeight="1">
      <c r="A85" s="126">
        <v>3237</v>
      </c>
      <c r="B85" s="127" t="s">
        <v>133</v>
      </c>
      <c r="C85" s="122">
        <v>274393</v>
      </c>
      <c r="D85" s="93"/>
      <c r="E85" s="93"/>
      <c r="F85" s="93">
        <f>'EKONOM.'!M51</f>
        <v>443104.68</v>
      </c>
      <c r="G85" s="94">
        <f>SUM(F85/C85)*100</f>
        <v>161.48541690203467</v>
      </c>
      <c r="H85" s="95">
        <v>0</v>
      </c>
    </row>
    <row r="86" spans="1:8" ht="12.75" customHeight="1">
      <c r="A86" s="126">
        <v>3238</v>
      </c>
      <c r="B86" s="127" t="s">
        <v>134</v>
      </c>
      <c r="C86" s="122">
        <v>42000</v>
      </c>
      <c r="D86" s="93"/>
      <c r="E86" s="93"/>
      <c r="F86" s="93">
        <f>'EKONOM.'!M52</f>
        <v>42000</v>
      </c>
      <c r="G86" s="94">
        <f>SUM(F86/C86)*100</f>
        <v>100</v>
      </c>
      <c r="H86" s="95">
        <v>0</v>
      </c>
    </row>
    <row r="87" spans="1:8" ht="12.75" customHeight="1">
      <c r="A87" s="121">
        <v>3239</v>
      </c>
      <c r="B87" s="131" t="s">
        <v>135</v>
      </c>
      <c r="C87" s="122">
        <v>7284</v>
      </c>
      <c r="D87" s="93"/>
      <c r="E87" s="93"/>
      <c r="F87" s="93">
        <f>'EKONOM.'!M53</f>
        <v>37457.45</v>
      </c>
      <c r="G87" s="94">
        <f>SUM(F87/C87)*100</f>
        <v>514.2428610653486</v>
      </c>
      <c r="H87" s="95">
        <v>0</v>
      </c>
    </row>
    <row r="88" spans="1:8" ht="12.75" customHeight="1">
      <c r="A88" s="132">
        <v>324</v>
      </c>
      <c r="B88" s="133" t="s">
        <v>136</v>
      </c>
      <c r="C88" s="134">
        <f>SUM(C89)</f>
        <v>0</v>
      </c>
      <c r="D88" s="134">
        <f>SUM(D89)</f>
        <v>0</v>
      </c>
      <c r="E88" s="134">
        <f>SUM(E89)</f>
        <v>0</v>
      </c>
      <c r="F88" s="134">
        <f>SUM(F89)</f>
        <v>0</v>
      </c>
      <c r="G88" s="89">
        <v>0</v>
      </c>
      <c r="H88" s="90">
        <v>0</v>
      </c>
    </row>
    <row r="89" spans="1:8" ht="12.75" customHeight="1">
      <c r="A89" s="121">
        <v>3241</v>
      </c>
      <c r="B89" s="131" t="s">
        <v>136</v>
      </c>
      <c r="C89" s="122">
        <v>0</v>
      </c>
      <c r="D89" s="93"/>
      <c r="E89" s="93"/>
      <c r="F89" s="93">
        <v>0</v>
      </c>
      <c r="G89" s="94">
        <v>0</v>
      </c>
      <c r="H89" s="95">
        <v>0</v>
      </c>
    </row>
    <row r="90" spans="1:8" s="32" customFormat="1" ht="12.75">
      <c r="A90" s="124">
        <v>329</v>
      </c>
      <c r="B90" s="124" t="s">
        <v>137</v>
      </c>
      <c r="C90" s="125">
        <f>SUM(C91:C96)</f>
        <v>180952</v>
      </c>
      <c r="D90" s="125">
        <f>'EKONOM.'!K16+'EKONOM.'!K54</f>
        <v>207000</v>
      </c>
      <c r="E90" s="125">
        <f>'EKONOM.'!L16+'EKONOM.'!L54</f>
        <v>165000</v>
      </c>
      <c r="F90" s="125">
        <f>SUM(F91:F96)</f>
        <v>128042.89</v>
      </c>
      <c r="G90" s="89">
        <f aca="true" t="shared" si="9" ref="G90:G97">SUM(F90/C90)*100</f>
        <v>70.76069344356515</v>
      </c>
      <c r="H90" s="90">
        <f>SUM(F90/E90)*100</f>
        <v>77.60175151515152</v>
      </c>
    </row>
    <row r="91" spans="1:8" ht="14.25" customHeight="1">
      <c r="A91" s="135">
        <v>3291</v>
      </c>
      <c r="B91" s="136" t="s">
        <v>138</v>
      </c>
      <c r="C91" s="122">
        <v>13694</v>
      </c>
      <c r="D91" s="93"/>
      <c r="E91" s="93"/>
      <c r="F91" s="93">
        <f>'EKONOM.'!M17</f>
        <v>10681.54</v>
      </c>
      <c r="G91" s="94">
        <f t="shared" si="9"/>
        <v>78.00160654301155</v>
      </c>
      <c r="H91" s="95">
        <v>0</v>
      </c>
    </row>
    <row r="92" spans="1:8" ht="12.75" customHeight="1">
      <c r="A92" s="121">
        <v>3292</v>
      </c>
      <c r="B92" s="131" t="s">
        <v>139</v>
      </c>
      <c r="C92" s="122">
        <v>547</v>
      </c>
      <c r="D92" s="93"/>
      <c r="E92" s="93"/>
      <c r="F92" s="93">
        <f>'EKONOM.'!M55</f>
        <v>11548.5</v>
      </c>
      <c r="G92" s="94">
        <f t="shared" si="9"/>
        <v>2111.2431444241315</v>
      </c>
      <c r="H92" s="95">
        <v>0</v>
      </c>
    </row>
    <row r="93" spans="1:8" ht="12.75" customHeight="1">
      <c r="A93" s="121">
        <v>3293</v>
      </c>
      <c r="B93" s="127" t="s">
        <v>140</v>
      </c>
      <c r="C93" s="122">
        <v>8394</v>
      </c>
      <c r="D93" s="93"/>
      <c r="E93" s="93"/>
      <c r="F93" s="93">
        <f>'EKONOM.'!M56</f>
        <v>22496.4</v>
      </c>
      <c r="G93" s="94">
        <f t="shared" si="9"/>
        <v>268.0057183702645</v>
      </c>
      <c r="H93" s="95">
        <v>0</v>
      </c>
    </row>
    <row r="94" spans="1:8" ht="12.75" customHeight="1">
      <c r="A94" s="121">
        <v>3294</v>
      </c>
      <c r="B94" s="127" t="s">
        <v>141</v>
      </c>
      <c r="C94" s="122">
        <v>2500</v>
      </c>
      <c r="D94" s="93"/>
      <c r="E94" s="93"/>
      <c r="F94" s="93">
        <f>'EKONOM.'!M57</f>
        <v>0</v>
      </c>
      <c r="G94" s="94">
        <f t="shared" si="9"/>
        <v>0</v>
      </c>
      <c r="H94" s="95">
        <v>0</v>
      </c>
    </row>
    <row r="95" spans="1:8" ht="12.75" customHeight="1">
      <c r="A95" s="121">
        <v>3295</v>
      </c>
      <c r="B95" s="127" t="s">
        <v>142</v>
      </c>
      <c r="C95" s="122">
        <v>501</v>
      </c>
      <c r="D95" s="93"/>
      <c r="E95" s="93"/>
      <c r="F95" s="93">
        <f>'EKONOM.'!M58</f>
        <v>0</v>
      </c>
      <c r="G95" s="94">
        <f t="shared" si="9"/>
        <v>0</v>
      </c>
      <c r="H95" s="95">
        <v>0</v>
      </c>
    </row>
    <row r="96" spans="1:8" ht="12.75" customHeight="1">
      <c r="A96" s="121">
        <v>3299</v>
      </c>
      <c r="B96" s="127" t="s">
        <v>137</v>
      </c>
      <c r="C96" s="122">
        <v>155316</v>
      </c>
      <c r="D96" s="93"/>
      <c r="E96" s="93"/>
      <c r="F96" s="93">
        <f>'EKONOM.'!M59+'EKONOM.'!M18</f>
        <v>83316.45</v>
      </c>
      <c r="G96" s="94">
        <f t="shared" si="9"/>
        <v>53.643185505678744</v>
      </c>
      <c r="H96" s="95">
        <v>0</v>
      </c>
    </row>
    <row r="97" spans="1:8" ht="12.75">
      <c r="A97" s="124">
        <v>34</v>
      </c>
      <c r="B97" s="124" t="s">
        <v>143</v>
      </c>
      <c r="C97" s="137">
        <f>SUM(C100+C98)</f>
        <v>9609</v>
      </c>
      <c r="D97" s="137">
        <f>SUM(D100+D98)</f>
        <v>19500</v>
      </c>
      <c r="E97" s="138">
        <f>SUM(E100+E98)</f>
        <v>33000</v>
      </c>
      <c r="F97" s="137">
        <f>SUM(F100+F98)</f>
        <v>7112.39</v>
      </c>
      <c r="G97" s="89">
        <f t="shared" si="9"/>
        <v>74.01800395462588</v>
      </c>
      <c r="H97" s="90">
        <f>SUM(F97/E97)*100</f>
        <v>21.55269696969697</v>
      </c>
    </row>
    <row r="98" spans="1:8" ht="12.75">
      <c r="A98" s="124">
        <v>342</v>
      </c>
      <c r="B98" s="124" t="s">
        <v>144</v>
      </c>
      <c r="C98" s="137">
        <f>SUM(C99)</f>
        <v>0</v>
      </c>
      <c r="D98" s="137">
        <v>0</v>
      </c>
      <c r="E98" s="138">
        <f>SUM(E99)</f>
        <v>0</v>
      </c>
      <c r="F98" s="137">
        <f>SUM(F99)</f>
        <v>0</v>
      </c>
      <c r="G98" s="89">
        <v>0</v>
      </c>
      <c r="H98" s="95">
        <v>0</v>
      </c>
    </row>
    <row r="99" spans="1:8" ht="12.75">
      <c r="A99" s="120">
        <v>3423</v>
      </c>
      <c r="B99" s="120" t="s">
        <v>145</v>
      </c>
      <c r="C99" s="139">
        <v>0</v>
      </c>
      <c r="D99" s="140"/>
      <c r="E99" s="140"/>
      <c r="F99" s="140">
        <v>0</v>
      </c>
      <c r="G99" s="94">
        <v>0</v>
      </c>
      <c r="H99" s="95">
        <v>0</v>
      </c>
    </row>
    <row r="100" spans="1:8" s="32" customFormat="1" ht="12.75">
      <c r="A100" s="124">
        <v>343</v>
      </c>
      <c r="B100" s="124" t="s">
        <v>146</v>
      </c>
      <c r="C100" s="34">
        <f>SUM(C101:C103)</f>
        <v>9609</v>
      </c>
      <c r="D100" s="34">
        <f>'EKONOM.'!K61</f>
        <v>19500</v>
      </c>
      <c r="E100" s="34">
        <f>'EKONOM.'!L61</f>
        <v>33000</v>
      </c>
      <c r="F100" s="34">
        <f>SUM(F101:F103)</f>
        <v>7112.39</v>
      </c>
      <c r="G100" s="89">
        <f aca="true" t="shared" si="10" ref="G100:G113">SUM(F100/C100)*100</f>
        <v>74.01800395462588</v>
      </c>
      <c r="H100" s="90">
        <f>SUM(F100/E100)*100</f>
        <v>21.55269696969697</v>
      </c>
    </row>
    <row r="101" spans="1:8" ht="12.75" customHeight="1">
      <c r="A101" s="121">
        <v>3431</v>
      </c>
      <c r="B101" s="131" t="s">
        <v>147</v>
      </c>
      <c r="C101" s="122">
        <v>5867</v>
      </c>
      <c r="D101" s="93"/>
      <c r="E101" s="93"/>
      <c r="F101" s="93">
        <f>'EKONOM.'!M62</f>
        <v>6759.52</v>
      </c>
      <c r="G101" s="94">
        <f t="shared" si="10"/>
        <v>115.21254474177604</v>
      </c>
      <c r="H101" s="95">
        <v>0</v>
      </c>
    </row>
    <row r="102" spans="1:8" ht="12.75" customHeight="1">
      <c r="A102" s="121">
        <v>3433</v>
      </c>
      <c r="B102" s="131" t="s">
        <v>148</v>
      </c>
      <c r="C102" s="122">
        <v>11</v>
      </c>
      <c r="D102" s="93"/>
      <c r="E102" s="93"/>
      <c r="F102" s="93">
        <f>'EKONOM.'!M63</f>
        <v>36.45</v>
      </c>
      <c r="G102" s="94">
        <f t="shared" si="10"/>
        <v>331.3636363636364</v>
      </c>
      <c r="H102" s="95">
        <v>0</v>
      </c>
    </row>
    <row r="103" spans="1:8" ht="12.75" customHeight="1">
      <c r="A103" s="121">
        <v>3434</v>
      </c>
      <c r="B103" s="131" t="s">
        <v>137</v>
      </c>
      <c r="C103" s="122">
        <v>3731</v>
      </c>
      <c r="D103" s="93"/>
      <c r="E103" s="93"/>
      <c r="F103" s="93">
        <f>'EKONOM.'!M64</f>
        <v>316.42</v>
      </c>
      <c r="G103" s="94">
        <f t="shared" si="10"/>
        <v>8.480836236933799</v>
      </c>
      <c r="H103" s="95">
        <v>0</v>
      </c>
    </row>
    <row r="104" spans="1:8" ht="12.75" customHeight="1">
      <c r="A104" s="141">
        <v>36</v>
      </c>
      <c r="B104" s="142" t="s">
        <v>149</v>
      </c>
      <c r="C104" s="134">
        <f>SUM(C105)</f>
        <v>19976</v>
      </c>
      <c r="D104" s="134">
        <f>SUM(D105)</f>
        <v>40000</v>
      </c>
      <c r="E104" s="143">
        <f>SUM(E105)</f>
        <v>40000</v>
      </c>
      <c r="F104" s="134">
        <f>SUM(F105)</f>
        <v>20756.56</v>
      </c>
      <c r="G104" s="89">
        <f t="shared" si="10"/>
        <v>103.90748898678414</v>
      </c>
      <c r="H104" s="90">
        <f>SUM(F104/E104)*100</f>
        <v>51.8914</v>
      </c>
    </row>
    <row r="105" spans="1:8" ht="12.75" customHeight="1">
      <c r="A105" s="141">
        <v>366</v>
      </c>
      <c r="B105" s="142" t="s">
        <v>150</v>
      </c>
      <c r="C105" s="134">
        <f>SUM(C106)</f>
        <v>19976</v>
      </c>
      <c r="D105" s="134">
        <f>'EKONOM.'!K66</f>
        <v>40000</v>
      </c>
      <c r="E105" s="134">
        <f>'EKONOM.'!L66</f>
        <v>40000</v>
      </c>
      <c r="F105" s="134">
        <f>SUM(F106)</f>
        <v>20756.56</v>
      </c>
      <c r="G105" s="89">
        <f t="shared" si="10"/>
        <v>103.90748898678414</v>
      </c>
      <c r="H105" s="90">
        <f>SUM(F105/E105)*100</f>
        <v>51.8914</v>
      </c>
    </row>
    <row r="106" spans="1:8" ht="12.75" customHeight="1">
      <c r="A106" s="144">
        <v>3661</v>
      </c>
      <c r="B106" s="145" t="s">
        <v>151</v>
      </c>
      <c r="C106" s="122">
        <v>19976</v>
      </c>
      <c r="D106" s="93"/>
      <c r="E106" s="93"/>
      <c r="F106" s="93">
        <f>'EKONOM.'!M67</f>
        <v>20756.56</v>
      </c>
      <c r="G106" s="94">
        <f t="shared" si="10"/>
        <v>103.90748898678414</v>
      </c>
      <c r="H106" s="95">
        <v>0</v>
      </c>
    </row>
    <row r="107" spans="1:8" ht="14.25" customHeight="1">
      <c r="A107" s="124">
        <v>37</v>
      </c>
      <c r="B107" s="124" t="s">
        <v>152</v>
      </c>
      <c r="C107" s="137">
        <f>SUM(C108)</f>
        <v>106326</v>
      </c>
      <c r="D107" s="137">
        <f>SUM(D108)</f>
        <v>137000</v>
      </c>
      <c r="E107" s="138">
        <f>SUM(E108)</f>
        <v>187000</v>
      </c>
      <c r="F107" s="137">
        <f>SUM(F108)</f>
        <v>177150</v>
      </c>
      <c r="G107" s="89">
        <f t="shared" si="10"/>
        <v>166.6102364426387</v>
      </c>
      <c r="H107" s="90">
        <f>SUM(F107/E107)*100</f>
        <v>94.7326203208556</v>
      </c>
    </row>
    <row r="108" spans="1:8" s="32" customFormat="1" ht="14.25" customHeight="1">
      <c r="A108" s="124">
        <v>372</v>
      </c>
      <c r="B108" s="124" t="s">
        <v>153</v>
      </c>
      <c r="C108" s="34">
        <f>SUM(C109+C110)</f>
        <v>106326</v>
      </c>
      <c r="D108" s="34">
        <f>'EKONOM.'!K69</f>
        <v>137000</v>
      </c>
      <c r="E108" s="34">
        <f>'EKONOM.'!L69</f>
        <v>187000</v>
      </c>
      <c r="F108" s="34">
        <f>SUM(F109+F110)</f>
        <v>177150</v>
      </c>
      <c r="G108" s="89">
        <f t="shared" si="10"/>
        <v>166.6102364426387</v>
      </c>
      <c r="H108" s="90">
        <f>SUM(F108/E108)*100</f>
        <v>94.7326203208556</v>
      </c>
    </row>
    <row r="109" spans="1:8" ht="14.25" customHeight="1">
      <c r="A109" s="146">
        <v>3721</v>
      </c>
      <c r="B109" s="146" t="s">
        <v>154</v>
      </c>
      <c r="C109" s="20">
        <v>103200</v>
      </c>
      <c r="D109" s="93"/>
      <c r="E109" s="93"/>
      <c r="F109" s="93">
        <f>'EKONOM.'!M70</f>
        <v>173265</v>
      </c>
      <c r="G109" s="94">
        <f t="shared" si="10"/>
        <v>167.8924418604651</v>
      </c>
      <c r="H109" s="95">
        <v>0</v>
      </c>
    </row>
    <row r="110" spans="1:8" ht="14.25" customHeight="1">
      <c r="A110" s="146">
        <v>3722</v>
      </c>
      <c r="B110" s="146" t="s">
        <v>155</v>
      </c>
      <c r="C110" s="20">
        <v>3126</v>
      </c>
      <c r="D110" s="93"/>
      <c r="E110" s="93"/>
      <c r="F110" s="93">
        <f>'EKONOM.'!M71</f>
        <v>3885</v>
      </c>
      <c r="G110" s="94">
        <f t="shared" si="10"/>
        <v>124.28023032629558</v>
      </c>
      <c r="H110" s="95">
        <v>0</v>
      </c>
    </row>
    <row r="111" spans="1:8" ht="12.75">
      <c r="A111" s="124">
        <v>38</v>
      </c>
      <c r="B111" s="124" t="s">
        <v>156</v>
      </c>
      <c r="C111" s="125">
        <f>SUM(C112,C114)</f>
        <v>177200</v>
      </c>
      <c r="D111" s="125">
        <f>SUM(D112,D114)</f>
        <v>334700</v>
      </c>
      <c r="E111" s="147">
        <f>SUM(E112,E114)</f>
        <v>331700</v>
      </c>
      <c r="F111" s="125">
        <f>SUM(F112,F114)</f>
        <v>293080</v>
      </c>
      <c r="G111" s="89">
        <f t="shared" si="10"/>
        <v>165.39503386004515</v>
      </c>
      <c r="H111" s="90">
        <f>SUM(F111/E111)*100</f>
        <v>88.3569490503467</v>
      </c>
    </row>
    <row r="112" spans="1:8" s="32" customFormat="1" ht="12.75">
      <c r="A112" s="124">
        <v>381</v>
      </c>
      <c r="B112" s="124" t="s">
        <v>157</v>
      </c>
      <c r="C112" s="34">
        <f>SUM(C113)</f>
        <v>173200</v>
      </c>
      <c r="D112" s="34">
        <f>'EKONOM.'!K20+'EKONOM.'!K73</f>
        <v>334700</v>
      </c>
      <c r="E112" s="34">
        <f>'EKONOM.'!L20+'EKONOM.'!L73</f>
        <v>331700</v>
      </c>
      <c r="F112" s="34">
        <f>SUM(F113)</f>
        <v>240688</v>
      </c>
      <c r="G112" s="89">
        <f t="shared" si="10"/>
        <v>138.96535796766744</v>
      </c>
      <c r="H112" s="90">
        <f>SUM(F112/E112)*100</f>
        <v>72.56195357250527</v>
      </c>
    </row>
    <row r="113" spans="1:8" ht="12.75">
      <c r="A113" s="120">
        <v>3811</v>
      </c>
      <c r="B113" s="120" t="s">
        <v>158</v>
      </c>
      <c r="C113" s="20">
        <v>173200</v>
      </c>
      <c r="D113" s="93"/>
      <c r="E113" s="93"/>
      <c r="F113" s="93">
        <f>'EKONOM.'!M21+'EKONOM.'!M74</f>
        <v>240688</v>
      </c>
      <c r="G113" s="94">
        <f t="shared" si="10"/>
        <v>138.96535796766744</v>
      </c>
      <c r="H113" s="95">
        <v>0</v>
      </c>
    </row>
    <row r="114" spans="1:8" s="32" customFormat="1" ht="12.75">
      <c r="A114" s="124">
        <v>383</v>
      </c>
      <c r="B114" s="124" t="s">
        <v>159</v>
      </c>
      <c r="C114" s="34">
        <f>SUM(C115)</f>
        <v>4000</v>
      </c>
      <c r="D114" s="34">
        <f>'EKONOM.'!K75</f>
        <v>0</v>
      </c>
      <c r="E114" s="34">
        <f>'EKONOM.'!L75</f>
        <v>0</v>
      </c>
      <c r="F114" s="34">
        <f>SUM(F115)</f>
        <v>52392</v>
      </c>
      <c r="G114" s="89">
        <v>0</v>
      </c>
      <c r="H114" s="90">
        <v>0</v>
      </c>
    </row>
    <row r="115" spans="1:8" ht="12.75">
      <c r="A115" s="120">
        <v>3831</v>
      </c>
      <c r="B115" s="120" t="s">
        <v>160</v>
      </c>
      <c r="C115" s="20">
        <v>4000</v>
      </c>
      <c r="D115" s="93"/>
      <c r="E115" s="93"/>
      <c r="F115" s="93">
        <f>'EKONOM.'!M76</f>
        <v>52392</v>
      </c>
      <c r="G115" s="94">
        <v>0</v>
      </c>
      <c r="H115" s="95">
        <v>0</v>
      </c>
    </row>
    <row r="116" spans="1:8" ht="23.25" customHeight="1">
      <c r="A116" s="341" t="s">
        <v>161</v>
      </c>
      <c r="B116" s="341"/>
      <c r="C116" s="341"/>
      <c r="D116" s="341"/>
      <c r="E116" s="341"/>
      <c r="F116" s="341"/>
      <c r="G116" s="341"/>
      <c r="H116" s="95"/>
    </row>
    <row r="117" spans="1:8" ht="14.25" customHeight="1">
      <c r="A117" s="148">
        <v>4</v>
      </c>
      <c r="B117" s="148" t="s">
        <v>25</v>
      </c>
      <c r="C117" s="149">
        <f>SUM(C118,C132)</f>
        <v>1680965</v>
      </c>
      <c r="D117" s="149">
        <f>SUM(D118,D132)</f>
        <v>4739500</v>
      </c>
      <c r="E117" s="150">
        <f>SUM(E118,E132)</f>
        <v>2313900</v>
      </c>
      <c r="F117" s="149">
        <f>SUM(F118,F132)</f>
        <v>1259240.13</v>
      </c>
      <c r="G117" s="114">
        <f aca="true" t="shared" si="11" ref="G117:G123">SUM(F117/C117)*100</f>
        <v>74.9117399826885</v>
      </c>
      <c r="H117" s="84">
        <f>SUM(F117/E117)*100</f>
        <v>54.42068066900039</v>
      </c>
    </row>
    <row r="118" spans="1:8" ht="13.5" customHeight="1">
      <c r="A118" s="124">
        <v>42</v>
      </c>
      <c r="B118" s="124" t="s">
        <v>162</v>
      </c>
      <c r="C118" s="125">
        <f>SUM(C119,C123,C130,C128)</f>
        <v>1497975</v>
      </c>
      <c r="D118" s="125">
        <f>SUM(D119,D123,D130,D128)</f>
        <v>3865500</v>
      </c>
      <c r="E118" s="147">
        <f>SUM(E119,E123,E130,E128)</f>
        <v>1672900</v>
      </c>
      <c r="F118" s="125">
        <f>SUM(F119,F123,F130,F128)</f>
        <v>1152947.74</v>
      </c>
      <c r="G118" s="89">
        <f t="shared" si="11"/>
        <v>76.96708823578497</v>
      </c>
      <c r="H118" s="90">
        <f>SUM(F118/E118)*100</f>
        <v>68.91910694004424</v>
      </c>
    </row>
    <row r="119" spans="1:8" s="32" customFormat="1" ht="12.75">
      <c r="A119" s="124">
        <v>421</v>
      </c>
      <c r="B119" s="124" t="s">
        <v>163</v>
      </c>
      <c r="C119" s="125">
        <f>SUM(C120:C122)</f>
        <v>1180863</v>
      </c>
      <c r="D119" s="125">
        <f>'EKONOM.'!K79</f>
        <v>817000</v>
      </c>
      <c r="E119" s="125">
        <f>'EKONOM.'!L79</f>
        <v>927000</v>
      </c>
      <c r="F119" s="125">
        <f>SUM(F120:F122)</f>
        <v>591162.19</v>
      </c>
      <c r="G119" s="89">
        <f t="shared" si="11"/>
        <v>50.06187762678651</v>
      </c>
      <c r="H119" s="90">
        <f>SUM(F119/E119)*100</f>
        <v>63.77154153182308</v>
      </c>
    </row>
    <row r="120" spans="1:8" ht="12.75">
      <c r="A120" s="120">
        <v>4212</v>
      </c>
      <c r="B120" s="120" t="s">
        <v>164</v>
      </c>
      <c r="C120" s="151">
        <v>308532</v>
      </c>
      <c r="D120" s="93"/>
      <c r="E120" s="93"/>
      <c r="F120" s="93">
        <f>'EKONOM.'!M80</f>
        <v>191261.25</v>
      </c>
      <c r="G120" s="94">
        <f t="shared" si="11"/>
        <v>61.990733538174325</v>
      </c>
      <c r="H120" s="95">
        <v>0</v>
      </c>
    </row>
    <row r="121" spans="1:8" ht="12.75">
      <c r="A121" s="120">
        <v>4213</v>
      </c>
      <c r="B121" s="120" t="s">
        <v>165</v>
      </c>
      <c r="C121" s="151">
        <v>335121</v>
      </c>
      <c r="D121" s="93"/>
      <c r="E121" s="93"/>
      <c r="F121" s="93">
        <f>'EKONOM.'!M81</f>
        <v>357333.44</v>
      </c>
      <c r="G121" s="94">
        <f t="shared" si="11"/>
        <v>106.62818504361111</v>
      </c>
      <c r="H121" s="95">
        <v>0</v>
      </c>
    </row>
    <row r="122" spans="1:8" ht="12.75">
      <c r="A122" s="120">
        <v>4214</v>
      </c>
      <c r="B122" s="120" t="s">
        <v>166</v>
      </c>
      <c r="C122" s="151">
        <v>537210</v>
      </c>
      <c r="D122" s="93"/>
      <c r="E122" s="93"/>
      <c r="F122" s="93">
        <f>'EKONOM.'!M82</f>
        <v>42567.5</v>
      </c>
      <c r="G122" s="94">
        <f t="shared" si="11"/>
        <v>7.923810055657936</v>
      </c>
      <c r="H122" s="95">
        <v>0</v>
      </c>
    </row>
    <row r="123" spans="1:8" s="32" customFormat="1" ht="12.75">
      <c r="A123" s="124">
        <v>422</v>
      </c>
      <c r="B123" s="124" t="s">
        <v>167</v>
      </c>
      <c r="C123" s="125">
        <f>SUM(C124:C127)</f>
        <v>167823</v>
      </c>
      <c r="D123" s="125">
        <f>'EKONOM.'!K83</f>
        <v>522000</v>
      </c>
      <c r="E123" s="125">
        <f>'EKONOM.'!L83</f>
        <v>139000</v>
      </c>
      <c r="F123" s="125">
        <f>SUM(F124:F127)</f>
        <v>58124.98</v>
      </c>
      <c r="G123" s="89">
        <f t="shared" si="11"/>
        <v>34.63469250341134</v>
      </c>
      <c r="H123" s="90">
        <f>SUM(F123/E123)*100</f>
        <v>41.816532374100724</v>
      </c>
    </row>
    <row r="124" spans="1:8" ht="12.75">
      <c r="A124" s="120">
        <v>4221</v>
      </c>
      <c r="B124" s="120" t="s">
        <v>168</v>
      </c>
      <c r="C124" s="151">
        <v>0</v>
      </c>
      <c r="D124" s="93"/>
      <c r="E124" s="93"/>
      <c r="F124" s="93">
        <f>'EKONOM.'!M84</f>
        <v>58124.98</v>
      </c>
      <c r="G124" s="89">
        <v>0</v>
      </c>
      <c r="H124" s="95">
        <v>0</v>
      </c>
    </row>
    <row r="125" spans="1:8" ht="12.75">
      <c r="A125" s="120">
        <v>4222</v>
      </c>
      <c r="B125" s="120" t="s">
        <v>169</v>
      </c>
      <c r="C125" s="151">
        <v>11598</v>
      </c>
      <c r="D125" s="93"/>
      <c r="E125" s="93"/>
      <c r="F125" s="93">
        <f>'EKONOM.'!M85</f>
        <v>0</v>
      </c>
      <c r="G125" s="110">
        <f>SUM(F125/C125)*100</f>
        <v>0</v>
      </c>
      <c r="H125" s="95">
        <v>0</v>
      </c>
    </row>
    <row r="126" spans="1:8" ht="12.75">
      <c r="A126" s="120">
        <v>4223</v>
      </c>
      <c r="B126" s="120" t="s">
        <v>170</v>
      </c>
      <c r="C126" s="151">
        <v>14606</v>
      </c>
      <c r="D126" s="93"/>
      <c r="E126" s="93"/>
      <c r="F126" s="93">
        <f>'EKONOM.'!M86</f>
        <v>0</v>
      </c>
      <c r="G126" s="110">
        <f>SUM(F126/C126)*100</f>
        <v>0</v>
      </c>
      <c r="H126" s="95">
        <v>0</v>
      </c>
    </row>
    <row r="127" spans="1:8" ht="12.75">
      <c r="A127" s="152">
        <v>4227</v>
      </c>
      <c r="B127" s="153" t="s">
        <v>171</v>
      </c>
      <c r="C127" s="151">
        <v>141619</v>
      </c>
      <c r="D127" s="93"/>
      <c r="E127" s="93"/>
      <c r="F127" s="93">
        <f>'EKONOM.'!M87</f>
        <v>0</v>
      </c>
      <c r="G127" s="110">
        <f>SUM(F127/C127)*100</f>
        <v>0</v>
      </c>
      <c r="H127" s="95">
        <v>0</v>
      </c>
    </row>
    <row r="128" spans="1:8" s="32" customFormat="1" ht="12.75">
      <c r="A128" s="154">
        <v>423</v>
      </c>
      <c r="B128" s="155" t="s">
        <v>172</v>
      </c>
      <c r="C128" s="125">
        <f>SUM(C129)</f>
        <v>0</v>
      </c>
      <c r="D128" s="125">
        <f>'EKONOM.'!K88</f>
        <v>0</v>
      </c>
      <c r="E128" s="147">
        <f>SUM(E129)</f>
        <v>0</v>
      </c>
      <c r="F128" s="125">
        <f>SUM(F129)</f>
        <v>0</v>
      </c>
      <c r="G128" s="130">
        <v>0</v>
      </c>
      <c r="H128" s="90">
        <v>0</v>
      </c>
    </row>
    <row r="129" spans="1:8" ht="12.75">
      <c r="A129" s="152">
        <v>4231</v>
      </c>
      <c r="B129" s="153" t="s">
        <v>173</v>
      </c>
      <c r="C129" s="151">
        <v>0</v>
      </c>
      <c r="D129" s="93"/>
      <c r="E129" s="93"/>
      <c r="F129" s="93">
        <f>'EKONOM.'!M89</f>
        <v>0</v>
      </c>
      <c r="G129" s="110">
        <v>0</v>
      </c>
      <c r="H129" s="95">
        <v>0</v>
      </c>
    </row>
    <row r="130" spans="1:8" ht="12.75">
      <c r="A130" s="154">
        <v>426</v>
      </c>
      <c r="B130" s="155" t="s">
        <v>174</v>
      </c>
      <c r="C130" s="125">
        <f>SUM(C131)</f>
        <v>149289</v>
      </c>
      <c r="D130" s="125">
        <f>'EKONOM.'!K90</f>
        <v>2526500</v>
      </c>
      <c r="E130" s="125">
        <f>'EKONOM.'!L90</f>
        <v>606900</v>
      </c>
      <c r="F130" s="125">
        <f>SUM(F131)</f>
        <v>503660.57</v>
      </c>
      <c r="G130" s="130">
        <f aca="true" t="shared" si="12" ref="G130:G135">SUM(F130/C130)*100</f>
        <v>337.37286069301825</v>
      </c>
      <c r="H130" s="90">
        <f>SUM(F130/E130)*100</f>
        <v>82.98905420991926</v>
      </c>
    </row>
    <row r="131" spans="1:8" ht="12.75">
      <c r="A131" s="152">
        <v>4264</v>
      </c>
      <c r="B131" s="153" t="s">
        <v>175</v>
      </c>
      <c r="C131" s="151">
        <v>149289</v>
      </c>
      <c r="D131" s="93"/>
      <c r="E131" s="93"/>
      <c r="F131" s="93">
        <f>'EKONOM.'!M91</f>
        <v>503660.57</v>
      </c>
      <c r="G131" s="110">
        <f t="shared" si="12"/>
        <v>337.37286069301825</v>
      </c>
      <c r="H131" s="95">
        <v>0</v>
      </c>
    </row>
    <row r="132" spans="1:8" ht="13.5" customHeight="1">
      <c r="A132" s="124">
        <v>45</v>
      </c>
      <c r="B132" s="124" t="s">
        <v>176</v>
      </c>
      <c r="C132" s="137">
        <f>SUM(C133)</f>
        <v>182990</v>
      </c>
      <c r="D132" s="137">
        <f>SUM(D133)</f>
        <v>874000</v>
      </c>
      <c r="E132" s="138">
        <f>SUM(E133)</f>
        <v>641000</v>
      </c>
      <c r="F132" s="137">
        <f>SUM(F133)</f>
        <v>106292.39</v>
      </c>
      <c r="G132" s="130">
        <f t="shared" si="12"/>
        <v>58.08644734684955</v>
      </c>
      <c r="H132" s="90">
        <f>SUM(F132/E132)*100</f>
        <v>16.582276131045244</v>
      </c>
    </row>
    <row r="133" spans="1:8" s="32" customFormat="1" ht="13.5" customHeight="1">
      <c r="A133" s="124">
        <v>451</v>
      </c>
      <c r="B133" s="124" t="s">
        <v>177</v>
      </c>
      <c r="C133" s="34">
        <f>SUM(C134)</f>
        <v>182990</v>
      </c>
      <c r="D133" s="34">
        <f>'EKONOM.'!K93</f>
        <v>874000</v>
      </c>
      <c r="E133" s="34">
        <f>'EKONOM.'!L93</f>
        <v>641000</v>
      </c>
      <c r="F133" s="34">
        <f>'EKONOM.'!M93</f>
        <v>106292.39</v>
      </c>
      <c r="G133" s="130">
        <f t="shared" si="12"/>
        <v>58.08644734684955</v>
      </c>
      <c r="H133" s="90">
        <f>SUM(F133/E133)*100</f>
        <v>16.582276131045244</v>
      </c>
    </row>
    <row r="134" spans="1:8" s="32" customFormat="1" ht="12.75">
      <c r="A134" s="120">
        <v>4511</v>
      </c>
      <c r="B134" s="120" t="s">
        <v>177</v>
      </c>
      <c r="C134" s="20">
        <v>182990</v>
      </c>
      <c r="D134" s="93"/>
      <c r="E134" s="93"/>
      <c r="F134" s="93">
        <f>'EKONOM.'!M94</f>
        <v>0</v>
      </c>
      <c r="G134" s="110">
        <f t="shared" si="12"/>
        <v>0</v>
      </c>
      <c r="H134" s="95">
        <v>0</v>
      </c>
    </row>
    <row r="135" spans="1:8" ht="22.5" customHeight="1">
      <c r="A135" s="342" t="s">
        <v>178</v>
      </c>
      <c r="B135" s="342"/>
      <c r="C135" s="342"/>
      <c r="D135" s="342"/>
      <c r="E135" s="342"/>
      <c r="F135" s="342"/>
      <c r="G135" s="342" t="e">
        <f t="shared" si="12"/>
        <v>#DIV/0!</v>
      </c>
      <c r="H135" s="95"/>
    </row>
    <row r="136" spans="1:8" s="32" customFormat="1" ht="13.5" customHeight="1">
      <c r="A136" s="343" t="s">
        <v>178</v>
      </c>
      <c r="B136" s="343"/>
      <c r="C136" s="82">
        <f aca="true" t="shared" si="13" ref="C136:F138">SUM(C137)</f>
        <v>0</v>
      </c>
      <c r="D136" s="83">
        <f t="shared" si="13"/>
        <v>0</v>
      </c>
      <c r="E136" s="83">
        <f t="shared" si="13"/>
        <v>0</v>
      </c>
      <c r="F136" s="82">
        <f t="shared" si="13"/>
        <v>0</v>
      </c>
      <c r="G136" s="84">
        <v>0</v>
      </c>
      <c r="H136" s="84">
        <v>0</v>
      </c>
    </row>
    <row r="137" spans="1:8" s="32" customFormat="1" ht="12.75">
      <c r="A137" s="124">
        <v>54</v>
      </c>
      <c r="B137" s="124" t="s">
        <v>179</v>
      </c>
      <c r="C137" s="34">
        <f t="shared" si="13"/>
        <v>0</v>
      </c>
      <c r="D137" s="96">
        <f t="shared" si="13"/>
        <v>0</v>
      </c>
      <c r="E137" s="96">
        <f t="shared" si="13"/>
        <v>0</v>
      </c>
      <c r="F137" s="34">
        <f t="shared" si="13"/>
        <v>0</v>
      </c>
      <c r="G137" s="130">
        <v>0</v>
      </c>
      <c r="H137" s="90">
        <v>0</v>
      </c>
    </row>
    <row r="138" spans="1:8" ht="12.75">
      <c r="A138" s="156">
        <v>544</v>
      </c>
      <c r="B138" s="32" t="s">
        <v>180</v>
      </c>
      <c r="C138" s="34">
        <f t="shared" si="13"/>
        <v>0</v>
      </c>
      <c r="D138" s="96">
        <f t="shared" si="13"/>
        <v>0</v>
      </c>
      <c r="E138" s="96">
        <f t="shared" si="13"/>
        <v>0</v>
      </c>
      <c r="F138" s="34">
        <f t="shared" si="13"/>
        <v>0</v>
      </c>
      <c r="G138" s="130">
        <v>0</v>
      </c>
      <c r="H138" s="90">
        <v>0</v>
      </c>
    </row>
    <row r="139" spans="1:8" ht="12.75">
      <c r="A139" s="19">
        <v>5445</v>
      </c>
      <c r="B139" s="11" t="s">
        <v>181</v>
      </c>
      <c r="C139" s="20">
        <v>0</v>
      </c>
      <c r="D139" s="157"/>
      <c r="E139" s="157"/>
      <c r="F139" s="157">
        <v>0</v>
      </c>
      <c r="G139" s="110">
        <v>0</v>
      </c>
      <c r="H139" s="95">
        <v>0</v>
      </c>
    </row>
    <row r="140" spans="1:8" ht="12.75">
      <c r="A140" s="344" t="s">
        <v>182</v>
      </c>
      <c r="B140" s="344"/>
      <c r="C140" s="344"/>
      <c r="D140" s="344"/>
      <c r="E140" s="344"/>
      <c r="F140" s="344"/>
      <c r="G140" s="344"/>
      <c r="H140" s="95"/>
    </row>
    <row r="141" spans="1:8" ht="12.75">
      <c r="A141" s="339" t="s">
        <v>182</v>
      </c>
      <c r="B141" s="339"/>
      <c r="C141" s="82">
        <f aca="true" t="shared" si="14" ref="C141:F142">SUM(C142)</f>
        <v>0</v>
      </c>
      <c r="D141" s="83">
        <f t="shared" si="14"/>
        <v>120668</v>
      </c>
      <c r="E141" s="83">
        <f t="shared" si="14"/>
        <v>0</v>
      </c>
      <c r="F141" s="82">
        <f t="shared" si="14"/>
        <v>1800147</v>
      </c>
      <c r="G141" s="158">
        <v>0</v>
      </c>
      <c r="H141" s="85">
        <v>0</v>
      </c>
    </row>
    <row r="142" spans="1:8" ht="12.75">
      <c r="A142" s="156">
        <v>92</v>
      </c>
      <c r="B142" s="32" t="s">
        <v>183</v>
      </c>
      <c r="C142" s="34">
        <f t="shared" si="14"/>
        <v>0</v>
      </c>
      <c r="D142" s="96">
        <f t="shared" si="14"/>
        <v>120668</v>
      </c>
      <c r="E142" s="96">
        <f t="shared" si="14"/>
        <v>0</v>
      </c>
      <c r="F142" s="34">
        <f t="shared" si="14"/>
        <v>1800147</v>
      </c>
      <c r="G142" s="15">
        <v>0</v>
      </c>
      <c r="H142" s="95">
        <v>0</v>
      </c>
    </row>
    <row r="143" spans="1:8" ht="12.75">
      <c r="A143" s="156">
        <v>922</v>
      </c>
      <c r="B143" s="32" t="s">
        <v>184</v>
      </c>
      <c r="C143" s="34">
        <f>SUM(C144)</f>
        <v>0</v>
      </c>
      <c r="D143" s="96">
        <v>120668</v>
      </c>
      <c r="E143" s="96">
        <f>SUM(E144)</f>
        <v>0</v>
      </c>
      <c r="F143" s="34">
        <v>1800147</v>
      </c>
      <c r="G143" s="15">
        <v>0</v>
      </c>
      <c r="H143" s="95">
        <v>0</v>
      </c>
    </row>
    <row r="144" spans="1:8" ht="12.75">
      <c r="A144" s="19">
        <v>9221</v>
      </c>
      <c r="B144" s="11" t="s">
        <v>185</v>
      </c>
      <c r="C144" s="20">
        <v>0</v>
      </c>
      <c r="D144" s="157"/>
      <c r="E144" s="157"/>
      <c r="F144" s="20" t="s">
        <v>186</v>
      </c>
      <c r="G144" s="16">
        <v>0</v>
      </c>
      <c r="H144" s="95">
        <v>0</v>
      </c>
    </row>
    <row r="145" ht="12.75">
      <c r="A145" s="19"/>
    </row>
  </sheetData>
  <sheetProtection selectLockedCells="1" selectUnlockedCells="1"/>
  <mergeCells count="13">
    <mergeCell ref="A141:B141"/>
    <mergeCell ref="A51:G51"/>
    <mergeCell ref="A57:G57"/>
    <mergeCell ref="A116:G116"/>
    <mergeCell ref="A135:G135"/>
    <mergeCell ref="A136:B136"/>
    <mergeCell ref="A140:G140"/>
    <mergeCell ref="A2:G2"/>
    <mergeCell ref="A3:G3"/>
    <mergeCell ref="A4:G4"/>
    <mergeCell ref="A5:G5"/>
    <mergeCell ref="A6:G6"/>
    <mergeCell ref="A8:B8"/>
  </mergeCells>
  <printOptions/>
  <pageMargins left="0.984251968503937" right="0.6299212598425197" top="0.7086614173228347" bottom="0.6299212598425197" header="0.2755905511811024" footer="0.1968503937007874"/>
  <pageSetup horizontalDpi="600" verticalDpi="600" orientation="landscape" paperSize="9" r:id="rId1"/>
  <headerFooter alignWithMargins="0">
    <oddHeader>&amp;R&amp;"Times New Roman,Obično"&amp;12OPĆI DIO</oddHeader>
    <oddFooter xml:space="preserve">&amp;C- &amp;P+2 -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57421875" style="11" customWidth="1"/>
    <col min="2" max="2" width="66.421875" style="11" customWidth="1"/>
    <col min="3" max="4" width="14.8515625" style="16" customWidth="1"/>
    <col min="5" max="5" width="16.7109375" style="16" customWidth="1"/>
    <col min="6" max="6" width="6.00390625" style="159" customWidth="1"/>
    <col min="7" max="16384" width="9.140625" style="11" customWidth="1"/>
  </cols>
  <sheetData>
    <row r="1" spans="1:6" s="63" customFormat="1" ht="19.5" customHeight="1">
      <c r="A1" s="66" t="s">
        <v>52</v>
      </c>
      <c r="C1" s="346"/>
      <c r="D1" s="346"/>
      <c r="E1" s="346"/>
      <c r="F1" s="160"/>
    </row>
    <row r="2" spans="1:6" s="63" customFormat="1" ht="19.5" customHeight="1">
      <c r="A2" s="347" t="s">
        <v>187</v>
      </c>
      <c r="B2" s="347"/>
      <c r="C2" s="347"/>
      <c r="D2" s="347"/>
      <c r="E2" s="347"/>
      <c r="F2" s="160"/>
    </row>
    <row r="3" spans="1:6" s="63" customFormat="1" ht="17.25" customHeight="1">
      <c r="A3" s="335" t="s">
        <v>188</v>
      </c>
      <c r="B3" s="335"/>
      <c r="C3" s="335"/>
      <c r="D3" s="335"/>
      <c r="E3" s="335"/>
      <c r="F3" s="160"/>
    </row>
    <row r="4" spans="1:6" s="63" customFormat="1" ht="16.5" customHeight="1">
      <c r="A4" s="327" t="s">
        <v>189</v>
      </c>
      <c r="B4" s="327"/>
      <c r="C4" s="327"/>
      <c r="D4" s="327"/>
      <c r="E4" s="327"/>
      <c r="F4" s="160"/>
    </row>
    <row r="5" spans="1:6" s="63" customFormat="1" ht="18" customHeight="1">
      <c r="A5" s="327" t="s">
        <v>190</v>
      </c>
      <c r="B5" s="327"/>
      <c r="C5" s="327"/>
      <c r="D5" s="327"/>
      <c r="E5" s="327"/>
      <c r="F5" s="160"/>
    </row>
    <row r="6" spans="1:6" ht="26.25" customHeight="1">
      <c r="A6" s="161" t="s">
        <v>58</v>
      </c>
      <c r="B6" s="162" t="s">
        <v>191</v>
      </c>
      <c r="C6" s="163" t="s">
        <v>61</v>
      </c>
      <c r="D6" s="163" t="s">
        <v>9</v>
      </c>
      <c r="E6" s="164" t="s">
        <v>192</v>
      </c>
      <c r="F6" s="165" t="s">
        <v>193</v>
      </c>
    </row>
    <row r="7" spans="1:6" ht="12.75" customHeight="1">
      <c r="A7" s="348" t="s">
        <v>13</v>
      </c>
      <c r="B7" s="348"/>
      <c r="C7" s="166" t="s">
        <v>14</v>
      </c>
      <c r="D7" s="166" t="s">
        <v>15</v>
      </c>
      <c r="E7" s="167" t="s">
        <v>16</v>
      </c>
      <c r="F7" s="168" t="s">
        <v>18</v>
      </c>
    </row>
    <row r="8" spans="1:6" ht="18" customHeight="1">
      <c r="A8" s="169" t="s">
        <v>194</v>
      </c>
      <c r="B8" s="170"/>
      <c r="C8" s="171">
        <f>SUM(C9,C11)</f>
        <v>7434600</v>
      </c>
      <c r="D8" s="171">
        <f>SUM(D9,D11)</f>
        <v>5696000</v>
      </c>
      <c r="E8" s="171">
        <f>SUM(E9,E11)</f>
        <v>3820810.63</v>
      </c>
      <c r="F8" s="168">
        <f aca="true" t="shared" si="0" ref="F8:F18">SUM(E8/D8)*100</f>
        <v>67.07883830758426</v>
      </c>
    </row>
    <row r="9" spans="1:6" ht="21.75" customHeight="1">
      <c r="A9" s="172" t="s">
        <v>195</v>
      </c>
      <c r="B9" s="170"/>
      <c r="C9" s="173">
        <f>SUM(C10)</f>
        <v>159700</v>
      </c>
      <c r="D9" s="173">
        <f>SUM(D10)</f>
        <v>155700</v>
      </c>
      <c r="E9" s="173">
        <f>SUM(E10)</f>
        <v>152350.99</v>
      </c>
      <c r="F9" s="168">
        <f t="shared" si="0"/>
        <v>97.84906229929351</v>
      </c>
    </row>
    <row r="10" spans="1:6" ht="15" customHeight="1">
      <c r="A10" s="174" t="s">
        <v>196</v>
      </c>
      <c r="B10" s="170"/>
      <c r="C10" s="175">
        <f>'POS.DIO'!K10</f>
        <v>159700</v>
      </c>
      <c r="D10" s="175">
        <f>'POS.DIO'!L10</f>
        <v>155700</v>
      </c>
      <c r="E10" s="175">
        <f>'POS.DIO'!M10</f>
        <v>152350.99</v>
      </c>
      <c r="F10" s="176">
        <f t="shared" si="0"/>
        <v>97.84906229929351</v>
      </c>
    </row>
    <row r="11" spans="1:6" ht="25.5" customHeight="1">
      <c r="A11" s="172" t="s">
        <v>197</v>
      </c>
      <c r="B11" s="177"/>
      <c r="C11" s="178">
        <f>SUM(C12,C13,C14,C15,C16,C17,C18)</f>
        <v>7274900</v>
      </c>
      <c r="D11" s="178">
        <f>SUM(D12,D13,D14,D15,D16,D17,D18)</f>
        <v>5540300</v>
      </c>
      <c r="E11" s="178">
        <f>SUM(E12,E13,E14,E15,E16,E17,E18)</f>
        <v>3668459.64</v>
      </c>
      <c r="F11" s="168">
        <f t="shared" si="0"/>
        <v>66.21409743154703</v>
      </c>
    </row>
    <row r="12" spans="1:6" ht="15" customHeight="1">
      <c r="A12" s="174" t="s">
        <v>198</v>
      </c>
      <c r="B12" s="177"/>
      <c r="C12" s="179">
        <f>'POS.DIO'!K35</f>
        <v>811500</v>
      </c>
      <c r="D12" s="179">
        <f>'POS.DIO'!L35</f>
        <v>936500</v>
      </c>
      <c r="E12" s="179">
        <f>'POS.DIO'!M35</f>
        <v>655979.05</v>
      </c>
      <c r="F12" s="176">
        <f t="shared" si="0"/>
        <v>70.04581420181528</v>
      </c>
    </row>
    <row r="13" spans="1:6" ht="15" customHeight="1">
      <c r="A13" s="174" t="s">
        <v>199</v>
      </c>
      <c r="B13" s="180"/>
      <c r="C13" s="181">
        <f>'POS.DIO'!K104</f>
        <v>5248100</v>
      </c>
      <c r="D13" s="181">
        <f>'POS.DIO'!L104</f>
        <v>3495500</v>
      </c>
      <c r="E13" s="181">
        <f>'POS.DIO'!M104</f>
        <v>2131693.93</v>
      </c>
      <c r="F13" s="176">
        <f t="shared" si="0"/>
        <v>60.98394879130311</v>
      </c>
    </row>
    <row r="14" spans="1:6" ht="15" customHeight="1">
      <c r="A14" s="345" t="s">
        <v>200</v>
      </c>
      <c r="B14" s="345"/>
      <c r="C14" s="182">
        <f>'POS.DIO'!K231</f>
        <v>569700</v>
      </c>
      <c r="D14" s="182">
        <f>'POS.DIO'!L231</f>
        <v>169700</v>
      </c>
      <c r="E14" s="182">
        <f>'POS.DIO'!M231</f>
        <v>25602.010000000002</v>
      </c>
      <c r="F14" s="176">
        <f t="shared" si="0"/>
        <v>15.086629345904539</v>
      </c>
    </row>
    <row r="15" spans="1:6" ht="17.25" customHeight="1">
      <c r="A15" s="174" t="s">
        <v>201</v>
      </c>
      <c r="B15" s="177"/>
      <c r="C15" s="179">
        <f>'POS.DIO'!K256</f>
        <v>267600</v>
      </c>
      <c r="D15" s="179">
        <f>'POS.DIO'!L256</f>
        <v>193600</v>
      </c>
      <c r="E15" s="179">
        <f>'POS.DIO'!M256</f>
        <v>149943.12</v>
      </c>
      <c r="F15" s="176">
        <f t="shared" si="0"/>
        <v>77.44995867768594</v>
      </c>
    </row>
    <row r="16" spans="1:6" ht="15.75" customHeight="1">
      <c r="A16" s="174" t="s">
        <v>202</v>
      </c>
      <c r="B16" s="177"/>
      <c r="C16" s="179">
        <f>'POS.DIO'!K291</f>
        <v>76000</v>
      </c>
      <c r="D16" s="179">
        <f>'POS.DIO'!L291</f>
        <v>240000</v>
      </c>
      <c r="E16" s="179">
        <f>'POS.DIO'!M291</f>
        <v>226001.1</v>
      </c>
      <c r="F16" s="176">
        <f t="shared" si="0"/>
        <v>94.16712500000001</v>
      </c>
    </row>
    <row r="17" spans="1:6" ht="16.5" customHeight="1">
      <c r="A17" s="174" t="s">
        <v>203</v>
      </c>
      <c r="B17" s="183"/>
      <c r="C17" s="184">
        <f>'POS.DIO'!K310</f>
        <v>160000</v>
      </c>
      <c r="D17" s="184">
        <f>'POS.DIO'!L310</f>
        <v>162000</v>
      </c>
      <c r="E17" s="184">
        <f>'POS.DIO'!M310</f>
        <v>146714.8</v>
      </c>
      <c r="F17" s="176">
        <f t="shared" si="0"/>
        <v>90.56469135802469</v>
      </c>
    </row>
    <row r="18" spans="1:6" ht="16.5" customHeight="1">
      <c r="A18" s="345" t="s">
        <v>204</v>
      </c>
      <c r="B18" s="345"/>
      <c r="C18" s="179">
        <f>'POS.DIO'!K325</f>
        <v>142000</v>
      </c>
      <c r="D18" s="179">
        <f>'POS.DIO'!L325</f>
        <v>343000</v>
      </c>
      <c r="E18" s="179">
        <f>'POS.DIO'!M325</f>
        <v>332525.63</v>
      </c>
      <c r="F18" s="176">
        <f t="shared" si="0"/>
        <v>96.94624781341108</v>
      </c>
    </row>
    <row r="20" ht="12.75">
      <c r="A20" s="185"/>
    </row>
    <row r="21" ht="12.75">
      <c r="A21" s="186"/>
    </row>
    <row r="22" ht="12.75">
      <c r="A22" s="186"/>
    </row>
    <row r="23" ht="12.75">
      <c r="A23" s="186"/>
    </row>
    <row r="24" ht="12.75">
      <c r="A24" s="186"/>
    </row>
    <row r="25" ht="12.75">
      <c r="A25" s="186"/>
    </row>
    <row r="26" ht="12.75">
      <c r="A26" s="186"/>
    </row>
    <row r="27" ht="12.75">
      <c r="A27" s="186"/>
    </row>
  </sheetData>
  <sheetProtection selectLockedCells="1" selectUnlockedCells="1"/>
  <mergeCells count="8">
    <mergeCell ref="A14:B14"/>
    <mergeCell ref="A18:B18"/>
    <mergeCell ref="C1:E1"/>
    <mergeCell ref="A2:E2"/>
    <mergeCell ref="A3:E3"/>
    <mergeCell ref="A4:E4"/>
    <mergeCell ref="A5:E5"/>
    <mergeCell ref="A7:B7"/>
  </mergeCells>
  <printOptions/>
  <pageMargins left="0.9298611111111111" right="0.7083333333333334" top="0.7486111111111111" bottom="0.7486111111111111" header="0.31527777777777777" footer="0.31527777777777777"/>
  <pageSetup horizontalDpi="600" verticalDpi="600" orientation="landscape" paperSize="9" r:id="rId1"/>
  <headerFooter alignWithMargins="0">
    <oddHeader>&amp;R&amp;"Times New Roman,Obično"&amp;12POSEBNI DIO
ORGANIZACIJSKA KLASIFIKACIJA</oddHeader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D73">
      <selection activeCell="P25" sqref="P25"/>
    </sheetView>
  </sheetViews>
  <sheetFormatPr defaultColWidth="9.140625" defaultRowHeight="12.75"/>
  <cols>
    <col min="1" max="1" width="1.8515625" style="11" customWidth="1"/>
    <col min="2" max="2" width="2.140625" style="11" customWidth="1"/>
    <col min="3" max="3" width="2.00390625" style="11" customWidth="1"/>
    <col min="4" max="4" width="2.57421875" style="11" customWidth="1"/>
    <col min="5" max="5" width="2.00390625" style="11" customWidth="1"/>
    <col min="6" max="6" width="2.28125" style="11" customWidth="1"/>
    <col min="7" max="7" width="2.421875" style="11" customWidth="1"/>
    <col min="8" max="8" width="5.57421875" style="11" customWidth="1"/>
    <col min="9" max="9" width="7.57421875" style="11" customWidth="1"/>
    <col min="10" max="10" width="44.421875" style="11" customWidth="1"/>
    <col min="11" max="12" width="16.28125" style="16" customWidth="1"/>
    <col min="13" max="13" width="16.421875" style="16" customWidth="1"/>
    <col min="14" max="14" width="5.7109375" style="11" customWidth="1"/>
    <col min="15" max="16384" width="9.140625" style="11" customWidth="1"/>
  </cols>
  <sheetData>
    <row r="1" spans="9:13" s="63" customFormat="1" ht="19.5" customHeight="1">
      <c r="I1" s="66" t="s">
        <v>52</v>
      </c>
      <c r="K1" s="346"/>
      <c r="L1" s="346"/>
      <c r="M1" s="346"/>
    </row>
    <row r="2" spans="9:13" s="63" customFormat="1" ht="19.5" customHeight="1">
      <c r="I2" s="347" t="s">
        <v>187</v>
      </c>
      <c r="J2" s="347"/>
      <c r="K2" s="347"/>
      <c r="L2" s="347"/>
      <c r="M2" s="347"/>
    </row>
    <row r="3" spans="9:13" s="63" customFormat="1" ht="17.25" customHeight="1">
      <c r="I3" s="335" t="s">
        <v>188</v>
      </c>
      <c r="J3" s="335"/>
      <c r="K3" s="335"/>
      <c r="L3" s="335"/>
      <c r="M3" s="335"/>
    </row>
    <row r="4" spans="9:13" s="63" customFormat="1" ht="16.5" customHeight="1">
      <c r="I4" s="327" t="s">
        <v>189</v>
      </c>
      <c r="J4" s="327"/>
      <c r="K4" s="327"/>
      <c r="L4" s="327"/>
      <c r="M4" s="327"/>
    </row>
    <row r="5" spans="9:13" s="63" customFormat="1" ht="18" customHeight="1">
      <c r="I5" s="327" t="s">
        <v>205</v>
      </c>
      <c r="J5" s="327"/>
      <c r="K5" s="327"/>
      <c r="L5" s="327"/>
      <c r="M5" s="327"/>
    </row>
    <row r="6" spans="1:14" ht="26.25" customHeight="1">
      <c r="A6" s="349" t="s">
        <v>206</v>
      </c>
      <c r="B6" s="349"/>
      <c r="C6" s="349"/>
      <c r="D6" s="349"/>
      <c r="E6" s="349"/>
      <c r="F6" s="349"/>
      <c r="G6" s="349"/>
      <c r="H6" s="188" t="s">
        <v>207</v>
      </c>
      <c r="I6" s="161" t="s">
        <v>208</v>
      </c>
      <c r="J6" s="162" t="s">
        <v>209</v>
      </c>
      <c r="K6" s="189" t="s">
        <v>61</v>
      </c>
      <c r="L6" s="189" t="s">
        <v>210</v>
      </c>
      <c r="M6" s="190" t="s">
        <v>211</v>
      </c>
      <c r="N6" s="191" t="s">
        <v>193</v>
      </c>
    </row>
    <row r="7" spans="1:14" ht="12.75" customHeight="1">
      <c r="A7" s="192">
        <v>1</v>
      </c>
      <c r="B7" s="192">
        <v>3</v>
      </c>
      <c r="C7" s="192">
        <v>4</v>
      </c>
      <c r="D7" s="192">
        <v>5</v>
      </c>
      <c r="E7" s="192">
        <v>6</v>
      </c>
      <c r="F7" s="192">
        <v>7</v>
      </c>
      <c r="G7" s="192">
        <v>8</v>
      </c>
      <c r="H7" s="183"/>
      <c r="I7" s="348" t="s">
        <v>13</v>
      </c>
      <c r="J7" s="348"/>
      <c r="K7" s="166" t="s">
        <v>14</v>
      </c>
      <c r="L7" s="166" t="s">
        <v>15</v>
      </c>
      <c r="M7" s="166" t="s">
        <v>16</v>
      </c>
      <c r="N7" s="193" t="s">
        <v>18</v>
      </c>
    </row>
    <row r="8" spans="1:14" ht="18.75" customHeight="1">
      <c r="A8" s="183"/>
      <c r="B8" s="183"/>
      <c r="C8" s="183"/>
      <c r="D8" s="183"/>
      <c r="E8" s="183"/>
      <c r="F8" s="183"/>
      <c r="G8" s="183"/>
      <c r="H8" s="183"/>
      <c r="I8" s="169" t="s">
        <v>194</v>
      </c>
      <c r="J8" s="170"/>
      <c r="K8" s="171">
        <f>SUM(K9,K22)</f>
        <v>7434600</v>
      </c>
      <c r="L8" s="171">
        <f>SUM(L9,L22)</f>
        <v>5696000</v>
      </c>
      <c r="M8" s="171">
        <f>SUM(M9,M22)</f>
        <v>3820810.63</v>
      </c>
      <c r="N8" s="194">
        <f aca="true" t="shared" si="0" ref="N8:N13">SUM(M8/L8)*100</f>
        <v>67.07883830758426</v>
      </c>
    </row>
    <row r="9" spans="1:14" ht="15.75" customHeight="1">
      <c r="A9" s="183"/>
      <c r="B9" s="183"/>
      <c r="C9" s="183"/>
      <c r="D9" s="183"/>
      <c r="E9" s="183"/>
      <c r="F9" s="183"/>
      <c r="G9" s="183"/>
      <c r="H9" s="183"/>
      <c r="I9" s="172" t="s">
        <v>195</v>
      </c>
      <c r="J9" s="170"/>
      <c r="K9" s="173">
        <f aca="true" t="shared" si="1" ref="K9:M10">SUM(K10)</f>
        <v>159700</v>
      </c>
      <c r="L9" s="173">
        <f t="shared" si="1"/>
        <v>155700</v>
      </c>
      <c r="M9" s="173">
        <f t="shared" si="1"/>
        <v>152350.99</v>
      </c>
      <c r="N9" s="194">
        <f t="shared" si="0"/>
        <v>97.84906229929351</v>
      </c>
    </row>
    <row r="10" spans="1:14" ht="14.25" customHeight="1">
      <c r="A10" s="183"/>
      <c r="B10" s="183"/>
      <c r="C10" s="183"/>
      <c r="D10" s="183"/>
      <c r="E10" s="183"/>
      <c r="F10" s="183"/>
      <c r="G10" s="183"/>
      <c r="H10" s="183"/>
      <c r="I10" s="174" t="s">
        <v>196</v>
      </c>
      <c r="J10" s="170"/>
      <c r="K10" s="175">
        <f t="shared" si="1"/>
        <v>159700</v>
      </c>
      <c r="L10" s="175">
        <f t="shared" si="1"/>
        <v>155700</v>
      </c>
      <c r="M10" s="175">
        <f t="shared" si="1"/>
        <v>152350.99</v>
      </c>
      <c r="N10" s="195">
        <f t="shared" si="0"/>
        <v>97.84906229929351</v>
      </c>
    </row>
    <row r="11" spans="1:14" ht="12.75">
      <c r="A11" s="183"/>
      <c r="B11" s="183"/>
      <c r="C11" s="183"/>
      <c r="D11" s="183"/>
      <c r="E11" s="183"/>
      <c r="F11" s="183"/>
      <c r="G11" s="183"/>
      <c r="H11" s="183"/>
      <c r="I11" s="196">
        <v>3</v>
      </c>
      <c r="J11" s="197" t="s">
        <v>212</v>
      </c>
      <c r="K11" s="173">
        <f>SUM(K12,K19)</f>
        <v>159700</v>
      </c>
      <c r="L11" s="173">
        <f>SUM(L12,L19)</f>
        <v>155700</v>
      </c>
      <c r="M11" s="173">
        <f>SUM(M12,M19)</f>
        <v>152350.99</v>
      </c>
      <c r="N11" s="194">
        <f t="shared" si="0"/>
        <v>97.84906229929351</v>
      </c>
    </row>
    <row r="12" spans="1:14" ht="12.75">
      <c r="A12" s="183"/>
      <c r="B12" s="183"/>
      <c r="C12" s="183"/>
      <c r="D12" s="183"/>
      <c r="E12" s="183"/>
      <c r="F12" s="183"/>
      <c r="G12" s="183"/>
      <c r="H12" s="183"/>
      <c r="I12" s="198">
        <v>32</v>
      </c>
      <c r="J12" s="169" t="s">
        <v>115</v>
      </c>
      <c r="K12" s="199">
        <f>SUM(K13+K16)</f>
        <v>152000</v>
      </c>
      <c r="L12" s="199">
        <f>SUM(L13+L16)</f>
        <v>148000</v>
      </c>
      <c r="M12" s="199">
        <f>SUM(M13+M16)</f>
        <v>144650.99</v>
      </c>
      <c r="N12" s="194">
        <f t="shared" si="0"/>
        <v>97.73715540540539</v>
      </c>
    </row>
    <row r="13" spans="1:14" ht="12.75">
      <c r="A13" s="183"/>
      <c r="B13" s="183"/>
      <c r="C13" s="183"/>
      <c r="D13" s="183"/>
      <c r="E13" s="183"/>
      <c r="F13" s="183"/>
      <c r="G13" s="183"/>
      <c r="H13" s="183"/>
      <c r="I13" s="198">
        <v>323</v>
      </c>
      <c r="J13" s="169" t="s">
        <v>126</v>
      </c>
      <c r="K13" s="199">
        <f>'POS.DIO'!K31</f>
        <v>26000</v>
      </c>
      <c r="L13" s="199">
        <f>'POS.DIO'!L31</f>
        <v>62000</v>
      </c>
      <c r="M13" s="199">
        <f>SUM(M14+M15)</f>
        <v>61153</v>
      </c>
      <c r="N13" s="194">
        <f t="shared" si="0"/>
        <v>98.63387096774193</v>
      </c>
    </row>
    <row r="14" spans="1:14" ht="12.75">
      <c r="A14" s="183"/>
      <c r="B14" s="183"/>
      <c r="C14" s="183"/>
      <c r="D14" s="183"/>
      <c r="E14" s="183"/>
      <c r="F14" s="183"/>
      <c r="G14" s="183"/>
      <c r="H14" s="183"/>
      <c r="I14" s="200">
        <v>3233</v>
      </c>
      <c r="J14" s="201" t="s">
        <v>129</v>
      </c>
      <c r="K14" s="175"/>
      <c r="L14" s="175"/>
      <c r="M14" s="175">
        <f>'POS.DIO'!M32</f>
        <v>39890.5</v>
      </c>
      <c r="N14" s="195">
        <v>0</v>
      </c>
    </row>
    <row r="15" spans="1:14" ht="12.75">
      <c r="A15" s="183"/>
      <c r="B15" s="183"/>
      <c r="C15" s="183"/>
      <c r="D15" s="183"/>
      <c r="E15" s="183"/>
      <c r="F15" s="183"/>
      <c r="G15" s="183"/>
      <c r="H15" s="183"/>
      <c r="I15" s="200">
        <v>3235</v>
      </c>
      <c r="J15" s="201" t="s">
        <v>131</v>
      </c>
      <c r="K15" s="175"/>
      <c r="L15" s="175"/>
      <c r="M15" s="175">
        <f>'POS.DIO'!M33</f>
        <v>21262.5</v>
      </c>
      <c r="N15" s="195">
        <v>0</v>
      </c>
    </row>
    <row r="16" spans="1:14" ht="12.75">
      <c r="A16" s="183">
        <v>1</v>
      </c>
      <c r="B16" s="183"/>
      <c r="C16" s="183"/>
      <c r="D16" s="183"/>
      <c r="E16" s="183"/>
      <c r="F16" s="183"/>
      <c r="G16" s="183"/>
      <c r="H16" s="183"/>
      <c r="I16" s="198">
        <v>329</v>
      </c>
      <c r="J16" s="169" t="s">
        <v>137</v>
      </c>
      <c r="K16" s="199">
        <f>'POS.DIO'!K17</f>
        <v>126000</v>
      </c>
      <c r="L16" s="199">
        <f>'POS.DIO'!L17</f>
        <v>86000</v>
      </c>
      <c r="M16" s="199">
        <f>SUM(M17+M18)</f>
        <v>83497.98999999999</v>
      </c>
      <c r="N16" s="194">
        <f>SUM(M16/L16)*100</f>
        <v>97.09068604651162</v>
      </c>
    </row>
    <row r="17" spans="1:14" ht="14.25" customHeight="1">
      <c r="A17" s="183"/>
      <c r="B17" s="183"/>
      <c r="C17" s="183"/>
      <c r="D17" s="183"/>
      <c r="E17" s="183"/>
      <c r="F17" s="183"/>
      <c r="G17" s="183"/>
      <c r="H17" s="183"/>
      <c r="I17" s="202">
        <v>3291</v>
      </c>
      <c r="J17" s="203" t="s">
        <v>138</v>
      </c>
      <c r="K17" s="204"/>
      <c r="L17" s="204"/>
      <c r="M17" s="204">
        <f>'POS.DIO'!M18</f>
        <v>10681.54</v>
      </c>
      <c r="N17" s="195">
        <v>0</v>
      </c>
    </row>
    <row r="18" spans="1:14" ht="12.75">
      <c r="A18" s="183"/>
      <c r="B18" s="183"/>
      <c r="C18" s="183"/>
      <c r="D18" s="183"/>
      <c r="E18" s="183"/>
      <c r="F18" s="183"/>
      <c r="G18" s="183"/>
      <c r="H18" s="183"/>
      <c r="I18" s="205">
        <v>3299</v>
      </c>
      <c r="J18" s="206" t="s">
        <v>213</v>
      </c>
      <c r="K18" s="207"/>
      <c r="L18" s="207"/>
      <c r="M18" s="207">
        <f>'POS.DIO'!M19+'POS.DIO'!M20+'POS.DIO'!M21+'POS.DIO'!M22</f>
        <v>72816.45</v>
      </c>
      <c r="N18" s="195">
        <v>0</v>
      </c>
    </row>
    <row r="19" spans="1:14" ht="12.75">
      <c r="A19" s="183"/>
      <c r="B19" s="183"/>
      <c r="C19" s="183"/>
      <c r="D19" s="183"/>
      <c r="E19" s="183"/>
      <c r="F19" s="183"/>
      <c r="G19" s="183"/>
      <c r="H19" s="183"/>
      <c r="I19" s="198">
        <v>38</v>
      </c>
      <c r="J19" s="169" t="s">
        <v>156</v>
      </c>
      <c r="K19" s="199">
        <f>SUM(K20)</f>
        <v>7700</v>
      </c>
      <c r="L19" s="199">
        <f>SUM(L20)</f>
        <v>7700</v>
      </c>
      <c r="M19" s="199">
        <f>SUM(M20)</f>
        <v>7700</v>
      </c>
      <c r="N19" s="194">
        <f>SUM(M19/L19)*100</f>
        <v>100</v>
      </c>
    </row>
    <row r="20" spans="1:14" ht="12.75">
      <c r="A20" s="183">
        <v>1</v>
      </c>
      <c r="B20" s="183"/>
      <c r="C20" s="183"/>
      <c r="D20" s="183"/>
      <c r="E20" s="183"/>
      <c r="F20" s="183"/>
      <c r="G20" s="183"/>
      <c r="H20" s="183"/>
      <c r="I20" s="198">
        <v>381</v>
      </c>
      <c r="J20" s="169" t="s">
        <v>157</v>
      </c>
      <c r="K20" s="199">
        <f>'POS.DIO'!K26</f>
        <v>7700</v>
      </c>
      <c r="L20" s="199">
        <f>'POS.DIO'!L26</f>
        <v>7700</v>
      </c>
      <c r="M20" s="199">
        <f>SUM(M21:M21)</f>
        <v>7700</v>
      </c>
      <c r="N20" s="194">
        <f>SUM(M20/L20)*100</f>
        <v>100</v>
      </c>
    </row>
    <row r="21" spans="1:14" ht="12.75">
      <c r="A21" s="183"/>
      <c r="B21" s="183"/>
      <c r="C21" s="183"/>
      <c r="D21" s="183"/>
      <c r="E21" s="183"/>
      <c r="F21" s="183"/>
      <c r="G21" s="183"/>
      <c r="H21" s="183"/>
      <c r="I21" s="205">
        <v>3811</v>
      </c>
      <c r="J21" s="206" t="s">
        <v>158</v>
      </c>
      <c r="K21" s="207"/>
      <c r="L21" s="207"/>
      <c r="M21" s="207">
        <f>'POS.DIO'!M27</f>
        <v>7700</v>
      </c>
      <c r="N21" s="195">
        <v>0</v>
      </c>
    </row>
    <row r="22" spans="1:14" ht="21" customHeight="1">
      <c r="A22" s="183"/>
      <c r="B22" s="183"/>
      <c r="C22" s="183"/>
      <c r="D22" s="183"/>
      <c r="E22" s="183"/>
      <c r="F22" s="183"/>
      <c r="G22" s="183"/>
      <c r="H22" s="183"/>
      <c r="I22" s="172" t="s">
        <v>197</v>
      </c>
      <c r="J22" s="177"/>
      <c r="K22" s="178">
        <f>SUM(K23)</f>
        <v>7274900</v>
      </c>
      <c r="L22" s="178">
        <f>SUM(L23)</f>
        <v>5540300</v>
      </c>
      <c r="M22" s="178">
        <f>SUM(M23)</f>
        <v>3668459.64</v>
      </c>
      <c r="N22" s="194">
        <f>SUM(M22/L22)*100</f>
        <v>66.21409743154703</v>
      </c>
    </row>
    <row r="23" spans="1:14" ht="15" customHeight="1">
      <c r="A23" s="183"/>
      <c r="B23" s="183"/>
      <c r="C23" s="183"/>
      <c r="D23" s="183"/>
      <c r="E23" s="183"/>
      <c r="F23" s="183"/>
      <c r="G23" s="183"/>
      <c r="H23" s="183"/>
      <c r="I23" s="174" t="s">
        <v>214</v>
      </c>
      <c r="J23" s="177"/>
      <c r="K23" s="179">
        <f>SUM(K24,K77)</f>
        <v>7274900</v>
      </c>
      <c r="L23" s="179">
        <f>SUM(L24,L77)</f>
        <v>5540300</v>
      </c>
      <c r="M23" s="179">
        <f>SUM(M24,M77)</f>
        <v>3668459.64</v>
      </c>
      <c r="N23" s="195">
        <f>SUM(M23/L23)*100</f>
        <v>66.21409743154703</v>
      </c>
    </row>
    <row r="24" spans="1:14" ht="12.75">
      <c r="A24" s="183"/>
      <c r="B24" s="183"/>
      <c r="C24" s="183"/>
      <c r="D24" s="183"/>
      <c r="E24" s="183"/>
      <c r="F24" s="183"/>
      <c r="G24" s="183"/>
      <c r="H24" s="183"/>
      <c r="I24" s="196">
        <v>3</v>
      </c>
      <c r="J24" s="197" t="s">
        <v>212</v>
      </c>
      <c r="K24" s="208">
        <f>SUM(K25,K33,K60+K65+K68+K72)</f>
        <v>2535400</v>
      </c>
      <c r="L24" s="208">
        <f>SUM(L25,L33,L60+L65+L68+L72)</f>
        <v>3226400</v>
      </c>
      <c r="M24" s="208">
        <f>SUM(M25,M33,M60+M65+M68+M72)</f>
        <v>2409219.5100000002</v>
      </c>
      <c r="N24" s="194">
        <f>SUM(M24/L24)*100</f>
        <v>74.6720651500124</v>
      </c>
    </row>
    <row r="25" spans="1:14" ht="12.75" customHeight="1">
      <c r="A25" s="183"/>
      <c r="B25" s="183"/>
      <c r="C25" s="183"/>
      <c r="D25" s="183"/>
      <c r="E25" s="183"/>
      <c r="F25" s="183"/>
      <c r="G25" s="183"/>
      <c r="H25" s="183"/>
      <c r="I25" s="198">
        <v>31</v>
      </c>
      <c r="J25" s="169" t="s">
        <v>108</v>
      </c>
      <c r="K25" s="209">
        <f>SUM(K26,K28,K30)</f>
        <v>308000</v>
      </c>
      <c r="L25" s="209">
        <f>SUM(L26,L28,L30)</f>
        <v>374000</v>
      </c>
      <c r="M25" s="209">
        <f>SUM(M26,M28,M30)</f>
        <v>336812.19</v>
      </c>
      <c r="N25" s="194">
        <f>SUM(M25/L25)*100</f>
        <v>90.05673529411766</v>
      </c>
    </row>
    <row r="26" spans="1:14" ht="12.75" customHeight="1">
      <c r="A26" s="183">
        <v>1</v>
      </c>
      <c r="B26" s="183"/>
      <c r="C26" s="183"/>
      <c r="D26" s="183"/>
      <c r="E26" s="183"/>
      <c r="F26" s="183"/>
      <c r="G26" s="183"/>
      <c r="H26" s="183"/>
      <c r="I26" s="198">
        <v>311</v>
      </c>
      <c r="J26" s="210" t="s">
        <v>215</v>
      </c>
      <c r="K26" s="209">
        <f>'POS.DIO'!K42+'POS.DIO'!K339</f>
        <v>250000</v>
      </c>
      <c r="L26" s="209">
        <v>310000</v>
      </c>
      <c r="M26" s="209">
        <f>SUM(M27)</f>
        <v>276119.55</v>
      </c>
      <c r="N26" s="194">
        <f>SUM(M26/L26)*100</f>
        <v>89.07082258064516</v>
      </c>
    </row>
    <row r="27" spans="1:14" ht="12.75" customHeight="1">
      <c r="A27" s="183"/>
      <c r="B27" s="183"/>
      <c r="C27" s="183"/>
      <c r="D27" s="183"/>
      <c r="E27" s="183"/>
      <c r="F27" s="183"/>
      <c r="G27" s="183"/>
      <c r="H27" s="183"/>
      <c r="I27" s="205">
        <v>3111</v>
      </c>
      <c r="J27" s="206" t="s">
        <v>110</v>
      </c>
      <c r="K27" s="207"/>
      <c r="L27" s="207"/>
      <c r="M27" s="207">
        <f>'POS.DIO'!M43+'POS.DIO'!M340</f>
        <v>276119.55</v>
      </c>
      <c r="N27" s="195">
        <v>0</v>
      </c>
    </row>
    <row r="28" spans="1:14" s="32" customFormat="1" ht="12.75" customHeight="1">
      <c r="A28" s="183">
        <v>1</v>
      </c>
      <c r="B28" s="211"/>
      <c r="C28" s="211"/>
      <c r="D28" s="211"/>
      <c r="E28" s="211"/>
      <c r="F28" s="211"/>
      <c r="G28" s="211"/>
      <c r="H28" s="211"/>
      <c r="I28" s="212">
        <v>312</v>
      </c>
      <c r="J28" s="213" t="s">
        <v>111</v>
      </c>
      <c r="K28" s="214">
        <f>'POS.DIO'!K44</f>
        <v>12000</v>
      </c>
      <c r="L28" s="214">
        <f>'POS.DIO'!L44</f>
        <v>14000</v>
      </c>
      <c r="M28" s="214">
        <f>SUM(M29)</f>
        <v>13200</v>
      </c>
      <c r="N28" s="194">
        <f>SUM(M28/L28)*100</f>
        <v>94.28571428571428</v>
      </c>
    </row>
    <row r="29" spans="1:14" ht="12.75" customHeight="1">
      <c r="A29" s="183"/>
      <c r="B29" s="183"/>
      <c r="C29" s="183"/>
      <c r="D29" s="183"/>
      <c r="E29" s="183"/>
      <c r="F29" s="183"/>
      <c r="G29" s="183"/>
      <c r="H29" s="183"/>
      <c r="I29" s="205">
        <v>3121</v>
      </c>
      <c r="J29" s="215" t="s">
        <v>111</v>
      </c>
      <c r="K29" s="207"/>
      <c r="L29" s="207"/>
      <c r="M29" s="207">
        <f>'POS.DIO'!M45</f>
        <v>13200</v>
      </c>
      <c r="N29" s="195">
        <v>0</v>
      </c>
    </row>
    <row r="30" spans="1:14" s="32" customFormat="1" ht="12" customHeight="1">
      <c r="A30" s="183">
        <v>1</v>
      </c>
      <c r="B30" s="211"/>
      <c r="C30" s="211"/>
      <c r="D30" s="211"/>
      <c r="E30" s="211"/>
      <c r="F30" s="211"/>
      <c r="G30" s="211"/>
      <c r="H30" s="211"/>
      <c r="I30" s="212">
        <v>313</v>
      </c>
      <c r="J30" s="216" t="s">
        <v>112</v>
      </c>
      <c r="K30" s="214">
        <f>'POS.DIO'!K46+'POS.DIO'!K341</f>
        <v>46000</v>
      </c>
      <c r="L30" s="214">
        <v>50000</v>
      </c>
      <c r="M30" s="214">
        <f>SUM(M31:M32)</f>
        <v>47492.64</v>
      </c>
      <c r="N30" s="194">
        <f>SUM(M30/L30)*100</f>
        <v>94.98527999999999</v>
      </c>
    </row>
    <row r="31" spans="1:14" ht="12" customHeight="1">
      <c r="A31" s="183"/>
      <c r="B31" s="183"/>
      <c r="C31" s="183"/>
      <c r="D31" s="183"/>
      <c r="E31" s="183"/>
      <c r="F31" s="183"/>
      <c r="G31" s="183"/>
      <c r="H31" s="183"/>
      <c r="I31" s="205">
        <v>3132</v>
      </c>
      <c r="J31" s="215" t="s">
        <v>113</v>
      </c>
      <c r="K31" s="207"/>
      <c r="L31" s="207"/>
      <c r="M31" s="207">
        <f>'POS.DIO'!M47+'POS.DIO'!M192+'POS.DIO'!M342</f>
        <v>42798.58</v>
      </c>
      <c r="N31" s="195">
        <v>0</v>
      </c>
    </row>
    <row r="32" spans="1:14" ht="12" customHeight="1">
      <c r="A32" s="183"/>
      <c r="B32" s="183"/>
      <c r="C32" s="183"/>
      <c r="D32" s="183"/>
      <c r="E32" s="183"/>
      <c r="F32" s="183"/>
      <c r="G32" s="183"/>
      <c r="H32" s="183"/>
      <c r="I32" s="205">
        <v>3133</v>
      </c>
      <c r="J32" s="215" t="s">
        <v>114</v>
      </c>
      <c r="K32" s="207"/>
      <c r="L32" s="207"/>
      <c r="M32" s="207">
        <f>'POS.DIO'!M48+'POS.DIO'!M193+'POS.DIO'!M343</f>
        <v>4694.0599999999995</v>
      </c>
      <c r="N32" s="195">
        <v>0</v>
      </c>
    </row>
    <row r="33" spans="1:14" ht="12.75" customHeight="1">
      <c r="A33" s="183"/>
      <c r="B33" s="183"/>
      <c r="C33" s="183"/>
      <c r="D33" s="183"/>
      <c r="E33" s="183"/>
      <c r="F33" s="183"/>
      <c r="G33" s="183"/>
      <c r="H33" s="183"/>
      <c r="I33" s="198">
        <v>32</v>
      </c>
      <c r="J33" s="169" t="s">
        <v>115</v>
      </c>
      <c r="K33" s="209">
        <f>SUM(K34,K38,K44,K54)</f>
        <v>1703900</v>
      </c>
      <c r="L33" s="209">
        <f>SUM(L34,L38,L44,L54)</f>
        <v>2268400</v>
      </c>
      <c r="M33" s="209">
        <f>SUM(M34,M38,M44,M54)</f>
        <v>1582008.37</v>
      </c>
      <c r="N33" s="194">
        <f>SUM(M33/L33)*100</f>
        <v>69.74115543995768</v>
      </c>
    </row>
    <row r="34" spans="1:14" ht="12.75" customHeight="1">
      <c r="A34" s="183">
        <v>1</v>
      </c>
      <c r="B34" s="183"/>
      <c r="C34" s="183"/>
      <c r="D34" s="183"/>
      <c r="E34" s="183"/>
      <c r="F34" s="183"/>
      <c r="G34" s="183"/>
      <c r="H34" s="183"/>
      <c r="I34" s="198">
        <v>321</v>
      </c>
      <c r="J34" s="169" t="s">
        <v>216</v>
      </c>
      <c r="K34" s="209">
        <f>'POS.DIO'!K50</f>
        <v>14000</v>
      </c>
      <c r="L34" s="209">
        <f>'POS.DIO'!L50</f>
        <v>2500</v>
      </c>
      <c r="M34" s="209">
        <f>SUM(M35:M37)</f>
        <v>1020.2</v>
      </c>
      <c r="N34" s="194">
        <f>SUM(M34/L34)*100</f>
        <v>40.808</v>
      </c>
    </row>
    <row r="35" spans="1:14" ht="12.75" customHeight="1">
      <c r="A35" s="183"/>
      <c r="B35" s="183"/>
      <c r="C35" s="183"/>
      <c r="D35" s="183"/>
      <c r="E35" s="183"/>
      <c r="F35" s="183"/>
      <c r="G35" s="183"/>
      <c r="H35" s="183"/>
      <c r="I35" s="217">
        <v>3211</v>
      </c>
      <c r="J35" s="203" t="s">
        <v>117</v>
      </c>
      <c r="K35" s="207"/>
      <c r="L35" s="207"/>
      <c r="M35" s="207">
        <f>'POS.DIO'!M51</f>
        <v>370.2</v>
      </c>
      <c r="N35" s="195">
        <v>0</v>
      </c>
    </row>
    <row r="36" spans="1:14" ht="12.75" customHeight="1">
      <c r="A36" s="183"/>
      <c r="B36" s="183"/>
      <c r="C36" s="183"/>
      <c r="D36" s="183"/>
      <c r="E36" s="183"/>
      <c r="F36" s="183"/>
      <c r="G36" s="183"/>
      <c r="H36" s="183"/>
      <c r="I36" s="217">
        <v>3214</v>
      </c>
      <c r="J36" s="203" t="s">
        <v>119</v>
      </c>
      <c r="K36" s="207"/>
      <c r="L36" s="207"/>
      <c r="M36" s="207">
        <f>'POS.DIO'!M53</f>
        <v>650</v>
      </c>
      <c r="N36" s="195">
        <v>0</v>
      </c>
    </row>
    <row r="37" spans="1:14" ht="12.75" customHeight="1">
      <c r="A37" s="183"/>
      <c r="B37" s="183"/>
      <c r="C37" s="183"/>
      <c r="D37" s="183"/>
      <c r="E37" s="183"/>
      <c r="F37" s="183"/>
      <c r="G37" s="183"/>
      <c r="H37" s="183"/>
      <c r="I37" s="217">
        <v>3213</v>
      </c>
      <c r="J37" s="203" t="s">
        <v>118</v>
      </c>
      <c r="K37" s="207"/>
      <c r="L37" s="207"/>
      <c r="M37" s="207">
        <f>'POS.DIO'!M52</f>
        <v>0</v>
      </c>
      <c r="N37" s="195">
        <v>0</v>
      </c>
    </row>
    <row r="38" spans="1:14" s="32" customFormat="1" ht="15" customHeight="1">
      <c r="A38" s="183">
        <v>1</v>
      </c>
      <c r="B38" s="211"/>
      <c r="C38" s="211"/>
      <c r="D38" s="211"/>
      <c r="E38" s="211"/>
      <c r="F38" s="211"/>
      <c r="G38" s="211"/>
      <c r="H38" s="211"/>
      <c r="I38" s="218">
        <v>322</v>
      </c>
      <c r="J38" s="219" t="s">
        <v>120</v>
      </c>
      <c r="K38" s="214">
        <f>'POS.DIO'!K57+'POS.DIO'!K110+'POS.DIO'!K119+'POS.DIO'!K124+'POS.DIO'!K131+'POS.DIO'!K195+'POS.DIO'!K238+'POS.DIO'!K263+'POS.DIO'!K298+'POS.DIO'!K321</f>
        <v>1055000</v>
      </c>
      <c r="L38" s="214">
        <v>1206000</v>
      </c>
      <c r="M38" s="214">
        <f>SUM(M39:M43)</f>
        <v>649195.2400000001</v>
      </c>
      <c r="N38" s="194">
        <f>SUM(M38/L38)*100</f>
        <v>53.83045107794362</v>
      </c>
    </row>
    <row r="39" spans="1:14" ht="12.75" customHeight="1">
      <c r="A39" s="183"/>
      <c r="B39" s="183"/>
      <c r="C39" s="183"/>
      <c r="D39" s="183"/>
      <c r="E39" s="183"/>
      <c r="F39" s="183"/>
      <c r="G39" s="183"/>
      <c r="H39" s="183"/>
      <c r="I39" s="205">
        <v>3221</v>
      </c>
      <c r="J39" s="220" t="s">
        <v>121</v>
      </c>
      <c r="K39" s="207"/>
      <c r="L39" s="207"/>
      <c r="M39" s="207">
        <f>'POS.DIO'!M58</f>
        <v>8772.57</v>
      </c>
      <c r="N39" s="195">
        <v>0</v>
      </c>
    </row>
    <row r="40" spans="1:14" ht="12.75" customHeight="1">
      <c r="A40" s="183"/>
      <c r="B40" s="183"/>
      <c r="C40" s="183"/>
      <c r="D40" s="183"/>
      <c r="E40" s="183"/>
      <c r="F40" s="183"/>
      <c r="G40" s="183"/>
      <c r="H40" s="183"/>
      <c r="I40" s="217">
        <v>3223</v>
      </c>
      <c r="J40" s="220" t="s">
        <v>122</v>
      </c>
      <c r="K40" s="207"/>
      <c r="L40" s="207"/>
      <c r="M40" s="207">
        <f>'POS.DIO'!M59+'POS.DIO'!M60+'POS.DIO'!M111+'POS.DIO'!M125+'POS.DIO'!M132+'POS.DIO'!M196+'POS.DIO'!M197+'POS.DIO'!M264+'POS.DIO'!M265</f>
        <v>229023.35000000003</v>
      </c>
      <c r="N40" s="195">
        <v>0</v>
      </c>
    </row>
    <row r="41" spans="1:14" ht="12.75" customHeight="1">
      <c r="A41" s="183"/>
      <c r="B41" s="183"/>
      <c r="C41" s="183"/>
      <c r="D41" s="183"/>
      <c r="E41" s="183"/>
      <c r="F41" s="183"/>
      <c r="G41" s="183"/>
      <c r="H41" s="183"/>
      <c r="I41" s="217">
        <v>3224</v>
      </c>
      <c r="J41" s="220" t="s">
        <v>123</v>
      </c>
      <c r="K41" s="207"/>
      <c r="L41" s="207"/>
      <c r="M41" s="207">
        <f>'POS.DIO'!M61+'POS.DIO'!M62+'POS.DIO'!M63+'POS.DIO'!M112+'POS.DIO'!M120+'POS.DIO'!M133+'POS.DIO'!M198+'POS.DIO'!M199+'POS.DIO'!M239+'POS.DIO'!M266+'POS.DIO'!M267+'POS.DIO'!M322</f>
        <v>385206.97000000003</v>
      </c>
      <c r="N41" s="195">
        <v>0</v>
      </c>
    </row>
    <row r="42" spans="1:14" ht="12.75" customHeight="1">
      <c r="A42" s="183"/>
      <c r="B42" s="183"/>
      <c r="C42" s="183"/>
      <c r="D42" s="183"/>
      <c r="E42" s="183"/>
      <c r="F42" s="183"/>
      <c r="G42" s="183"/>
      <c r="H42" s="183"/>
      <c r="I42" s="205">
        <v>3225</v>
      </c>
      <c r="J42" s="220" t="s">
        <v>124</v>
      </c>
      <c r="K42" s="207"/>
      <c r="L42" s="207"/>
      <c r="M42" s="207">
        <f>'POS.DIO'!M64+'POS.DIO'!M201</f>
        <v>14654.95</v>
      </c>
      <c r="N42" s="195">
        <v>0</v>
      </c>
    </row>
    <row r="43" spans="1:14" ht="12.75" customHeight="1">
      <c r="A43" s="183"/>
      <c r="B43" s="183"/>
      <c r="C43" s="183"/>
      <c r="D43" s="183"/>
      <c r="E43" s="183"/>
      <c r="F43" s="183"/>
      <c r="G43" s="183"/>
      <c r="H43" s="183"/>
      <c r="I43" s="205">
        <v>3227</v>
      </c>
      <c r="J43" s="220" t="s">
        <v>125</v>
      </c>
      <c r="K43" s="207"/>
      <c r="L43" s="207"/>
      <c r="M43" s="207">
        <f>'POS.DIO'!M200</f>
        <v>11537.4</v>
      </c>
      <c r="N43" s="195">
        <v>0</v>
      </c>
    </row>
    <row r="44" spans="1:14" s="32" customFormat="1" ht="14.25" customHeight="1">
      <c r="A44" s="183">
        <v>1</v>
      </c>
      <c r="B44" s="211"/>
      <c r="C44" s="211"/>
      <c r="D44" s="211"/>
      <c r="E44" s="211"/>
      <c r="F44" s="211"/>
      <c r="G44" s="211"/>
      <c r="H44" s="211"/>
      <c r="I44" s="212">
        <v>323</v>
      </c>
      <c r="J44" s="221" t="s">
        <v>126</v>
      </c>
      <c r="K44" s="214">
        <f>'POS.DIO'!K65+'POS.DIO'!K113+'POS.DIO'!K126+'POS.DIO'!K134+'POS.DIO'!K139+'POS.DIO'!K202+'POS.DIO'!K219+'POS.DIO'!K226+'POS.DIO'!K240+'POS.DIO'!K268</f>
        <v>553900</v>
      </c>
      <c r="L44" s="214">
        <f>'POS.DIO'!L65+'POS.DIO'!L113+'POS.DIO'!L126+'POS.DIO'!L134+'POS.DIO'!L139+'POS.DIO'!L202+'POS.DIO'!L219+'POS.DIO'!L226+'POS.DIO'!L240+'POS.DIO'!L268</f>
        <v>980900</v>
      </c>
      <c r="M44" s="214">
        <f>SUM(M45:M53)</f>
        <v>887248.03</v>
      </c>
      <c r="N44" s="194">
        <f>SUM(M44/L44)*100</f>
        <v>90.45244469364869</v>
      </c>
    </row>
    <row r="45" spans="1:14" ht="12.75" customHeight="1">
      <c r="A45" s="183"/>
      <c r="B45" s="183"/>
      <c r="C45" s="183"/>
      <c r="D45" s="183"/>
      <c r="E45" s="183"/>
      <c r="F45" s="183"/>
      <c r="G45" s="183"/>
      <c r="H45" s="183"/>
      <c r="I45" s="205">
        <v>3231</v>
      </c>
      <c r="J45" s="206" t="s">
        <v>127</v>
      </c>
      <c r="K45" s="207"/>
      <c r="L45" s="207"/>
      <c r="M45" s="207">
        <f>'POS.DIO'!M66+'POS.DIO'!M269</f>
        <v>30613.46</v>
      </c>
      <c r="N45" s="195">
        <v>0</v>
      </c>
    </row>
    <row r="46" spans="1:14" ht="12.75" customHeight="1">
      <c r="A46" s="183"/>
      <c r="B46" s="183"/>
      <c r="C46" s="183"/>
      <c r="D46" s="183"/>
      <c r="E46" s="183"/>
      <c r="F46" s="183"/>
      <c r="G46" s="183"/>
      <c r="H46" s="183"/>
      <c r="I46" s="205">
        <v>3232</v>
      </c>
      <c r="J46" s="206" t="s">
        <v>128</v>
      </c>
      <c r="K46" s="222"/>
      <c r="L46" s="222"/>
      <c r="M46" s="222">
        <f>'POS.DIO'!M67+'POS.DIO'!M68+'POS.DIO'!M114+'POS.DIO'!M127+'POS.DIO'!M135+'POS.DIO'!M203+'POS.DIO'!M204+'POS.DIO'!M270+'POS.DIO'!M299+'POS.DIO'!M301</f>
        <v>83948.6</v>
      </c>
      <c r="N46" s="195">
        <v>0</v>
      </c>
    </row>
    <row r="47" spans="1:14" ht="13.5" customHeight="1">
      <c r="A47" s="183"/>
      <c r="B47" s="183"/>
      <c r="C47" s="183"/>
      <c r="D47" s="183"/>
      <c r="E47" s="183"/>
      <c r="F47" s="183"/>
      <c r="G47" s="183"/>
      <c r="H47" s="183"/>
      <c r="I47" s="217">
        <v>3233</v>
      </c>
      <c r="J47" s="203" t="s">
        <v>129</v>
      </c>
      <c r="K47" s="207"/>
      <c r="L47" s="207"/>
      <c r="M47" s="207">
        <f>'POS.DIO'!M69+'POS.DIO'!M205</f>
        <v>10431.25</v>
      </c>
      <c r="N47" s="195">
        <v>0</v>
      </c>
    </row>
    <row r="48" spans="1:14" ht="12.75" customHeight="1">
      <c r="A48" s="183"/>
      <c r="B48" s="183"/>
      <c r="C48" s="183"/>
      <c r="D48" s="183"/>
      <c r="E48" s="183"/>
      <c r="F48" s="183"/>
      <c r="G48" s="183"/>
      <c r="H48" s="183"/>
      <c r="I48" s="217">
        <v>3234</v>
      </c>
      <c r="J48" s="203" t="s">
        <v>130</v>
      </c>
      <c r="K48" s="222"/>
      <c r="L48" s="222"/>
      <c r="M48" s="222">
        <f>'POS.DIO'!M70+'POS.DIO'!M71+'POS.DIO'!M72+'POS.DIO'!M73+'POS.DIO'!M115+'POS.DIO'!M220+'POS.DIO'!M221+'POS.DIO'!M271+'POS.DIO'!M272</f>
        <v>239692.59</v>
      </c>
      <c r="N48" s="195">
        <v>0</v>
      </c>
    </row>
    <row r="49" spans="1:14" ht="12.75" customHeight="1">
      <c r="A49" s="183"/>
      <c r="B49" s="183"/>
      <c r="C49" s="183"/>
      <c r="D49" s="183"/>
      <c r="E49" s="183"/>
      <c r="F49" s="183"/>
      <c r="G49" s="183"/>
      <c r="H49" s="183"/>
      <c r="I49" s="205">
        <v>3235</v>
      </c>
      <c r="J49" s="206" t="s">
        <v>131</v>
      </c>
      <c r="K49" s="222"/>
      <c r="L49" s="222"/>
      <c r="M49" s="222">
        <f>'POS.DIO'!M273</f>
        <v>0</v>
      </c>
      <c r="N49" s="195">
        <v>0</v>
      </c>
    </row>
    <row r="50" spans="1:14" ht="12.75" customHeight="1">
      <c r="A50" s="183"/>
      <c r="B50" s="183"/>
      <c r="C50" s="183"/>
      <c r="D50" s="183"/>
      <c r="E50" s="183"/>
      <c r="F50" s="183"/>
      <c r="G50" s="183"/>
      <c r="H50" s="183"/>
      <c r="I50" s="205">
        <v>3236</v>
      </c>
      <c r="J50" s="206" t="s">
        <v>132</v>
      </c>
      <c r="K50" s="222"/>
      <c r="L50" s="222"/>
      <c r="M50" s="222">
        <f>'POS.DIO'!M222</f>
        <v>0</v>
      </c>
      <c r="N50" s="195">
        <v>0</v>
      </c>
    </row>
    <row r="51" spans="1:14" ht="12.75" customHeight="1">
      <c r="A51" s="183"/>
      <c r="B51" s="183"/>
      <c r="C51" s="183"/>
      <c r="D51" s="183"/>
      <c r="E51" s="183"/>
      <c r="F51" s="183"/>
      <c r="G51" s="183"/>
      <c r="H51" s="183"/>
      <c r="I51" s="217">
        <v>3237</v>
      </c>
      <c r="J51" s="203" t="s">
        <v>133</v>
      </c>
      <c r="K51" s="207"/>
      <c r="L51" s="207"/>
      <c r="M51" s="207">
        <f>'POS.DIO'!M74+'POS.DIO'!M75+'POS.DIO'!M76+'POS.DIO'!M77+'POS.DIO'!M78+'POS.DIO'!M79+'POS.DIO'!M80+'POS.DIO'!M140+'POS.DIO'!M206+'POS.DIO'!M227+'POS.DIO'!M241</f>
        <v>443104.68</v>
      </c>
      <c r="N51" s="195">
        <v>0</v>
      </c>
    </row>
    <row r="52" spans="1:14" ht="12.75" customHeight="1">
      <c r="A52" s="183"/>
      <c r="B52" s="183"/>
      <c r="C52" s="183"/>
      <c r="D52" s="183"/>
      <c r="E52" s="183"/>
      <c r="F52" s="183"/>
      <c r="G52" s="183"/>
      <c r="H52" s="183"/>
      <c r="I52" s="205">
        <v>3238</v>
      </c>
      <c r="J52" s="206" t="s">
        <v>134</v>
      </c>
      <c r="K52" s="222"/>
      <c r="L52" s="222"/>
      <c r="M52" s="222">
        <f>'POS.DIO'!M81</f>
        <v>42000</v>
      </c>
      <c r="N52" s="195">
        <v>0</v>
      </c>
    </row>
    <row r="53" spans="1:14" ht="12.75" customHeight="1">
      <c r="A53" s="183"/>
      <c r="B53" s="183"/>
      <c r="C53" s="183"/>
      <c r="D53" s="183"/>
      <c r="E53" s="183"/>
      <c r="F53" s="183"/>
      <c r="G53" s="183"/>
      <c r="H53" s="183"/>
      <c r="I53" s="205">
        <v>3239</v>
      </c>
      <c r="J53" s="206" t="s">
        <v>135</v>
      </c>
      <c r="K53" s="207"/>
      <c r="L53" s="207"/>
      <c r="M53" s="207">
        <f>'POS.DIO'!M82+'POS.DIO'!M207</f>
        <v>37457.45</v>
      </c>
      <c r="N53" s="195">
        <v>0</v>
      </c>
    </row>
    <row r="54" spans="1:14" s="32" customFormat="1" ht="15.75" customHeight="1">
      <c r="A54" s="183">
        <v>1</v>
      </c>
      <c r="B54" s="211"/>
      <c r="C54" s="211"/>
      <c r="D54" s="211"/>
      <c r="E54" s="211"/>
      <c r="F54" s="211"/>
      <c r="G54" s="211"/>
      <c r="H54" s="211"/>
      <c r="I54" s="212">
        <v>329</v>
      </c>
      <c r="J54" s="213" t="s">
        <v>137</v>
      </c>
      <c r="K54" s="214">
        <f>'POS.DIO'!K83+'POS.DIO'!K185+'POS.DIO'!K254+'POS.DIO'!K274+'POS.DIO'!K317</f>
        <v>81000</v>
      </c>
      <c r="L54" s="214">
        <f>'POS.DIO'!L83+'POS.DIO'!L185+'POS.DIO'!L254+'POS.DIO'!L274+'POS.DIO'!L317</f>
        <v>79000</v>
      </c>
      <c r="M54" s="214">
        <f>SUM(M55:M59)</f>
        <v>44544.9</v>
      </c>
      <c r="N54" s="194">
        <f>SUM(M54/L54)*100</f>
        <v>56.38594936708861</v>
      </c>
    </row>
    <row r="55" spans="1:14" ht="12.75" customHeight="1">
      <c r="A55" s="183"/>
      <c r="B55" s="183"/>
      <c r="C55" s="183"/>
      <c r="D55" s="183"/>
      <c r="E55" s="183"/>
      <c r="F55" s="183"/>
      <c r="G55" s="183"/>
      <c r="H55" s="183"/>
      <c r="I55" s="205">
        <v>3292</v>
      </c>
      <c r="J55" s="206" t="s">
        <v>139</v>
      </c>
      <c r="K55" s="207"/>
      <c r="L55" s="207"/>
      <c r="M55" s="207">
        <f>'POS.DIO'!M84</f>
        <v>11548.5</v>
      </c>
      <c r="N55" s="195">
        <v>0</v>
      </c>
    </row>
    <row r="56" spans="1:14" ht="12.75" customHeight="1">
      <c r="A56" s="183"/>
      <c r="B56" s="183"/>
      <c r="C56" s="183"/>
      <c r="D56" s="183"/>
      <c r="E56" s="183"/>
      <c r="F56" s="183"/>
      <c r="G56" s="183"/>
      <c r="H56" s="183"/>
      <c r="I56" s="205">
        <v>3293</v>
      </c>
      <c r="J56" s="203" t="s">
        <v>140</v>
      </c>
      <c r="K56" s="207"/>
      <c r="L56" s="207"/>
      <c r="M56" s="207">
        <f>'POS.DIO'!M85+'POS.DIO'!M186+'POS.DIO'!M275</f>
        <v>22496.4</v>
      </c>
      <c r="N56" s="195">
        <v>0</v>
      </c>
    </row>
    <row r="57" spans="1:14" ht="12.75" customHeight="1">
      <c r="A57" s="183"/>
      <c r="B57" s="183"/>
      <c r="C57" s="183"/>
      <c r="D57" s="183"/>
      <c r="E57" s="183"/>
      <c r="F57" s="183"/>
      <c r="G57" s="183"/>
      <c r="H57" s="183"/>
      <c r="I57" s="205">
        <v>3294</v>
      </c>
      <c r="J57" s="203" t="s">
        <v>141</v>
      </c>
      <c r="K57" s="207"/>
      <c r="L57" s="207"/>
      <c r="M57" s="207">
        <f>'POS.DIO'!M86</f>
        <v>0</v>
      </c>
      <c r="N57" s="195">
        <v>0</v>
      </c>
    </row>
    <row r="58" spans="1:14" ht="12.75" customHeight="1">
      <c r="A58" s="183"/>
      <c r="B58" s="183"/>
      <c r="C58" s="183"/>
      <c r="D58" s="183"/>
      <c r="E58" s="183"/>
      <c r="F58" s="183"/>
      <c r="G58" s="183"/>
      <c r="H58" s="183"/>
      <c r="I58" s="205">
        <v>3295</v>
      </c>
      <c r="J58" s="203" t="s">
        <v>217</v>
      </c>
      <c r="K58" s="207"/>
      <c r="L58" s="207"/>
      <c r="M58" s="207">
        <f>'POS.DIO'!M87</f>
        <v>0</v>
      </c>
      <c r="N58" s="195">
        <v>0</v>
      </c>
    </row>
    <row r="59" spans="1:14" ht="12.75" customHeight="1">
      <c r="A59" s="183"/>
      <c r="B59" s="183"/>
      <c r="C59" s="183"/>
      <c r="D59" s="183"/>
      <c r="E59" s="183"/>
      <c r="F59" s="183"/>
      <c r="G59" s="183"/>
      <c r="H59" s="183"/>
      <c r="I59" s="217">
        <v>3299</v>
      </c>
      <c r="J59" s="206" t="s">
        <v>218</v>
      </c>
      <c r="K59" s="207"/>
      <c r="L59" s="207"/>
      <c r="M59" s="207">
        <f>'POS.DIO'!M255+'POS.DIO'!M318</f>
        <v>10500</v>
      </c>
      <c r="N59" s="195">
        <v>0</v>
      </c>
    </row>
    <row r="60" spans="1:14" ht="12.75" customHeight="1">
      <c r="A60" s="183"/>
      <c r="B60" s="183"/>
      <c r="C60" s="183"/>
      <c r="D60" s="183"/>
      <c r="E60" s="183"/>
      <c r="F60" s="183"/>
      <c r="G60" s="183"/>
      <c r="H60" s="183"/>
      <c r="I60" s="198">
        <v>34</v>
      </c>
      <c r="J60" s="169" t="s">
        <v>143</v>
      </c>
      <c r="K60" s="223">
        <f>SUM(K61)</f>
        <v>19500</v>
      </c>
      <c r="L60" s="223">
        <f>SUM(L61)</f>
        <v>33000</v>
      </c>
      <c r="M60" s="223">
        <f>SUM(M61)</f>
        <v>7112.39</v>
      </c>
      <c r="N60" s="194">
        <f>SUM(M60/L60)*100</f>
        <v>21.55269696969697</v>
      </c>
    </row>
    <row r="61" spans="1:14" ht="12.75" customHeight="1">
      <c r="A61" s="183">
        <v>1</v>
      </c>
      <c r="B61" s="183"/>
      <c r="C61" s="183"/>
      <c r="D61" s="183"/>
      <c r="E61" s="183"/>
      <c r="F61" s="183"/>
      <c r="G61" s="183"/>
      <c r="H61" s="183"/>
      <c r="I61" s="198">
        <v>343</v>
      </c>
      <c r="J61" s="169" t="s">
        <v>147</v>
      </c>
      <c r="K61" s="223">
        <f>'POS.DIO'!K89+'POS.DIO'!K277+'POS.DIO'!K229</f>
        <v>19500</v>
      </c>
      <c r="L61" s="223">
        <f>'POS.DIO'!L89+'POS.DIO'!L277+'POS.DIO'!L229</f>
        <v>33000</v>
      </c>
      <c r="M61" s="223">
        <f>SUM(M62:M64)</f>
        <v>7112.39</v>
      </c>
      <c r="N61" s="194">
        <f>SUM(M61/L61)*100</f>
        <v>21.55269696969697</v>
      </c>
    </row>
    <row r="62" spans="1:14" ht="12.75" customHeight="1">
      <c r="A62" s="183"/>
      <c r="B62" s="183"/>
      <c r="C62" s="183"/>
      <c r="D62" s="183"/>
      <c r="E62" s="183"/>
      <c r="F62" s="183"/>
      <c r="G62" s="183"/>
      <c r="H62" s="183"/>
      <c r="I62" s="205">
        <v>3431</v>
      </c>
      <c r="J62" s="206" t="s">
        <v>147</v>
      </c>
      <c r="K62" s="207"/>
      <c r="L62" s="207"/>
      <c r="M62" s="207">
        <f>'POS.DIO'!M90</f>
        <v>6759.52</v>
      </c>
      <c r="N62" s="195">
        <v>0</v>
      </c>
    </row>
    <row r="63" spans="1:14" ht="12.75" customHeight="1">
      <c r="A63" s="183"/>
      <c r="B63" s="183"/>
      <c r="C63" s="183"/>
      <c r="D63" s="183"/>
      <c r="E63" s="183"/>
      <c r="F63" s="183"/>
      <c r="G63" s="183"/>
      <c r="H63" s="183"/>
      <c r="I63" s="205">
        <v>3433</v>
      </c>
      <c r="J63" s="206" t="s">
        <v>219</v>
      </c>
      <c r="K63" s="207"/>
      <c r="L63" s="207"/>
      <c r="M63" s="207">
        <f>'POS.DIO'!M91</f>
        <v>36.45</v>
      </c>
      <c r="N63" s="195">
        <v>0</v>
      </c>
    </row>
    <row r="64" spans="1:14" ht="12.75" customHeight="1">
      <c r="A64" s="183"/>
      <c r="B64" s="183"/>
      <c r="C64" s="183"/>
      <c r="D64" s="183"/>
      <c r="E64" s="183"/>
      <c r="F64" s="183"/>
      <c r="G64" s="183"/>
      <c r="H64" s="183"/>
      <c r="I64" s="205">
        <v>3434</v>
      </c>
      <c r="J64" s="206" t="s">
        <v>220</v>
      </c>
      <c r="K64" s="222"/>
      <c r="L64" s="222"/>
      <c r="M64" s="222">
        <f>'POS.DIO'!M92+'POS.DIO'!M93+'POS.DIO'!M278+'POS.DIO'!M230</f>
        <v>316.42</v>
      </c>
      <c r="N64" s="195">
        <v>0</v>
      </c>
    </row>
    <row r="65" spans="1:14" s="32" customFormat="1" ht="12.75" customHeight="1">
      <c r="A65" s="211"/>
      <c r="B65" s="211"/>
      <c r="C65" s="211"/>
      <c r="D65" s="211"/>
      <c r="E65" s="211"/>
      <c r="F65" s="211"/>
      <c r="G65" s="211"/>
      <c r="H65" s="211"/>
      <c r="I65" s="212">
        <v>36</v>
      </c>
      <c r="J65" s="213" t="s">
        <v>221</v>
      </c>
      <c r="K65" s="214">
        <f>SUM(K66)</f>
        <v>40000</v>
      </c>
      <c r="L65" s="214">
        <f>SUM(L66)</f>
        <v>40000</v>
      </c>
      <c r="M65" s="214">
        <f>SUM(M66)</f>
        <v>20756.56</v>
      </c>
      <c r="N65" s="194">
        <f>SUM(M65/L65)*100</f>
        <v>51.8914</v>
      </c>
    </row>
    <row r="66" spans="1:14" s="32" customFormat="1" ht="12.75" customHeight="1">
      <c r="A66" s="211"/>
      <c r="B66" s="211"/>
      <c r="C66" s="211"/>
      <c r="D66" s="211"/>
      <c r="E66" s="211"/>
      <c r="F66" s="211"/>
      <c r="G66" s="211"/>
      <c r="H66" s="211"/>
      <c r="I66" s="212">
        <v>366</v>
      </c>
      <c r="J66" s="213" t="s">
        <v>222</v>
      </c>
      <c r="K66" s="214">
        <f>'POS.DIO'!K243</f>
        <v>40000</v>
      </c>
      <c r="L66" s="214">
        <f>'POS.DIO'!L243</f>
        <v>40000</v>
      </c>
      <c r="M66" s="214">
        <f>SUM(M67)</f>
        <v>20756.56</v>
      </c>
      <c r="N66" s="194">
        <f>SUM(M66/L66)*100</f>
        <v>51.8914</v>
      </c>
    </row>
    <row r="67" spans="1:14" ht="12.75" customHeight="1">
      <c r="A67" s="183"/>
      <c r="B67" s="183"/>
      <c r="C67" s="183"/>
      <c r="D67" s="183"/>
      <c r="E67" s="183"/>
      <c r="F67" s="183"/>
      <c r="G67" s="183"/>
      <c r="H67" s="183"/>
      <c r="I67" s="205">
        <v>3661</v>
      </c>
      <c r="J67" s="206" t="s">
        <v>150</v>
      </c>
      <c r="K67" s="207"/>
      <c r="L67" s="207"/>
      <c r="M67" s="207">
        <f>'POS.DIO'!M244</f>
        <v>20756.56</v>
      </c>
      <c r="N67" s="195">
        <v>0</v>
      </c>
    </row>
    <row r="68" spans="1:14" s="32" customFormat="1" ht="12.75" customHeight="1">
      <c r="A68" s="211"/>
      <c r="B68" s="211"/>
      <c r="C68" s="211"/>
      <c r="D68" s="211"/>
      <c r="E68" s="211"/>
      <c r="F68" s="211"/>
      <c r="G68" s="211"/>
      <c r="H68" s="211"/>
      <c r="I68" s="212">
        <v>37</v>
      </c>
      <c r="J68" s="213" t="s">
        <v>223</v>
      </c>
      <c r="K68" s="173">
        <f>SUM(K69)</f>
        <v>137000</v>
      </c>
      <c r="L68" s="173">
        <f>SUM(L69)</f>
        <v>187000</v>
      </c>
      <c r="M68" s="173">
        <f>SUM(M69)</f>
        <v>177150</v>
      </c>
      <c r="N68" s="194">
        <f>SUM(M68/L68)*100</f>
        <v>94.7326203208556</v>
      </c>
    </row>
    <row r="69" spans="1:14" s="32" customFormat="1" ht="12.75" customHeight="1">
      <c r="A69" s="211"/>
      <c r="B69" s="211"/>
      <c r="C69" s="211"/>
      <c r="D69" s="211"/>
      <c r="E69" s="211"/>
      <c r="F69" s="211"/>
      <c r="G69" s="211"/>
      <c r="H69" s="211"/>
      <c r="I69" s="212">
        <v>372</v>
      </c>
      <c r="J69" s="213" t="s">
        <v>223</v>
      </c>
      <c r="K69" s="214">
        <f>'POS.DIO'!K332+'POS.DIO'!K345</f>
        <v>137000</v>
      </c>
      <c r="L69" s="214">
        <f>'POS.DIO'!L332+'POS.DIO'!L345</f>
        <v>187000</v>
      </c>
      <c r="M69" s="214">
        <f>SUM(M70:M71)</f>
        <v>177150</v>
      </c>
      <c r="N69" s="194">
        <f>SUM(M69/L69)*100</f>
        <v>94.7326203208556</v>
      </c>
    </row>
    <row r="70" spans="1:14" ht="12.75" customHeight="1">
      <c r="A70" s="183"/>
      <c r="B70" s="183"/>
      <c r="C70" s="183"/>
      <c r="D70" s="183"/>
      <c r="E70" s="183"/>
      <c r="F70" s="183"/>
      <c r="G70" s="183"/>
      <c r="H70" s="183"/>
      <c r="I70" s="205">
        <v>3721</v>
      </c>
      <c r="J70" s="206" t="s">
        <v>154</v>
      </c>
      <c r="K70" s="207"/>
      <c r="L70" s="207"/>
      <c r="M70" s="207">
        <f>'POS.DIO'!M333+'POS.DIO'!M334+'POS.DIO'!M346+'POS.DIO'!M347+'POS.DIO'!M348</f>
        <v>173265</v>
      </c>
      <c r="N70" s="195">
        <v>0</v>
      </c>
    </row>
    <row r="71" spans="1:14" ht="12.75" customHeight="1">
      <c r="A71" s="183"/>
      <c r="B71" s="183"/>
      <c r="C71" s="183"/>
      <c r="D71" s="183"/>
      <c r="E71" s="183"/>
      <c r="F71" s="183"/>
      <c r="G71" s="183"/>
      <c r="H71" s="183"/>
      <c r="I71" s="205">
        <v>3722</v>
      </c>
      <c r="J71" s="206" t="s">
        <v>155</v>
      </c>
      <c r="K71" s="207"/>
      <c r="L71" s="207"/>
      <c r="M71" s="207">
        <f>'POS.DIO'!M335</f>
        <v>3885</v>
      </c>
      <c r="N71" s="195">
        <v>0</v>
      </c>
    </row>
    <row r="72" spans="1:14" ht="12.75" customHeight="1">
      <c r="A72" s="211"/>
      <c r="B72" s="211"/>
      <c r="C72" s="211"/>
      <c r="D72" s="211"/>
      <c r="E72" s="211"/>
      <c r="F72" s="211"/>
      <c r="G72" s="211"/>
      <c r="H72" s="211"/>
      <c r="I72" s="198">
        <v>38</v>
      </c>
      <c r="J72" s="169" t="s">
        <v>156</v>
      </c>
      <c r="K72" s="178">
        <f>SUM(K73+K75)</f>
        <v>327000</v>
      </c>
      <c r="L72" s="178">
        <f>SUM(L73+L75)</f>
        <v>324000</v>
      </c>
      <c r="M72" s="178">
        <f>SUM(M73+M75)</f>
        <v>285380</v>
      </c>
      <c r="N72" s="194">
        <f>SUM(M72/L72)*100</f>
        <v>88.08024691358025</v>
      </c>
    </row>
    <row r="73" spans="1:14" ht="12.75" customHeight="1">
      <c r="A73" s="183">
        <v>1</v>
      </c>
      <c r="B73" s="211"/>
      <c r="C73" s="211"/>
      <c r="D73" s="211"/>
      <c r="E73" s="211"/>
      <c r="F73" s="211"/>
      <c r="G73" s="211"/>
      <c r="H73" s="211"/>
      <c r="I73" s="198">
        <v>381</v>
      </c>
      <c r="J73" s="169" t="s">
        <v>157</v>
      </c>
      <c r="K73" s="178">
        <f>'POS.DIO'!K252+'POS.DIO'!K280+'POS.DIO'!K303+'POS.DIO'!K323+'POS.DIO'!K354</f>
        <v>327000</v>
      </c>
      <c r="L73" s="178">
        <f>'POS.DIO'!L252+'POS.DIO'!L280+'POS.DIO'!L303+'POS.DIO'!L323+'POS.DIO'!L354</f>
        <v>324000</v>
      </c>
      <c r="M73" s="178">
        <f>SUM(M74)</f>
        <v>232988</v>
      </c>
      <c r="N73" s="194">
        <f>SUM(M73/L73)*100</f>
        <v>71.90987654320988</v>
      </c>
    </row>
    <row r="74" spans="1:14" ht="12.75" customHeight="1">
      <c r="A74" s="183"/>
      <c r="B74" s="183"/>
      <c r="C74" s="183"/>
      <c r="D74" s="183"/>
      <c r="E74" s="183"/>
      <c r="F74" s="183"/>
      <c r="G74" s="183"/>
      <c r="H74" s="183"/>
      <c r="I74" s="217">
        <v>3811</v>
      </c>
      <c r="J74" s="203" t="s">
        <v>158</v>
      </c>
      <c r="K74" s="207"/>
      <c r="L74" s="207"/>
      <c r="M74" s="207">
        <f>'POS.DIO'!M253+'POS.DIO'!M281+'POS.DIO'!M282+'POS.DIO'!M283+'POS.DIO'!M284+'POS.DIO'!M285+'POS.DIO'!M304+'POS.DIO'!M324+'POS.DIO'!M355</f>
        <v>232988</v>
      </c>
      <c r="N74" s="195">
        <v>0</v>
      </c>
    </row>
    <row r="75" spans="1:14" s="32" customFormat="1" ht="12.75" customHeight="1">
      <c r="A75" s="211"/>
      <c r="B75" s="211"/>
      <c r="C75" s="211"/>
      <c r="D75" s="211"/>
      <c r="E75" s="211"/>
      <c r="F75" s="211"/>
      <c r="G75" s="211"/>
      <c r="H75" s="211"/>
      <c r="I75" s="218">
        <v>383</v>
      </c>
      <c r="J75" s="219" t="s">
        <v>160</v>
      </c>
      <c r="K75" s="214">
        <f>'POS.DIO'!K349</f>
        <v>0</v>
      </c>
      <c r="L75" s="214">
        <f>SUM(L76)</f>
        <v>0</v>
      </c>
      <c r="M75" s="214">
        <f>SUM(M76)</f>
        <v>52392</v>
      </c>
      <c r="N75" s="194">
        <v>0</v>
      </c>
    </row>
    <row r="76" spans="1:14" ht="12.75" customHeight="1">
      <c r="A76" s="183"/>
      <c r="B76" s="183"/>
      <c r="C76" s="183"/>
      <c r="D76" s="183"/>
      <c r="E76" s="183"/>
      <c r="F76" s="183"/>
      <c r="G76" s="183"/>
      <c r="H76" s="183"/>
      <c r="I76" s="217">
        <v>3831</v>
      </c>
      <c r="J76" s="203" t="s">
        <v>160</v>
      </c>
      <c r="K76" s="207"/>
      <c r="L76" s="207"/>
      <c r="M76" s="207">
        <f>SUM('POS.DIO'!M350)</f>
        <v>52392</v>
      </c>
      <c r="N76" s="195">
        <v>0</v>
      </c>
    </row>
    <row r="77" spans="1:14" s="32" customFormat="1" ht="13.5" customHeight="1">
      <c r="A77" s="211"/>
      <c r="B77" s="211"/>
      <c r="C77" s="211"/>
      <c r="D77" s="211"/>
      <c r="E77" s="211"/>
      <c r="F77" s="211"/>
      <c r="G77" s="211"/>
      <c r="H77" s="211"/>
      <c r="I77" s="196">
        <v>4</v>
      </c>
      <c r="J77" s="197" t="s">
        <v>224</v>
      </c>
      <c r="K77" s="178">
        <f>SUM(K78,K92)</f>
        <v>4739500</v>
      </c>
      <c r="L77" s="178">
        <f>SUM(L78,L92)</f>
        <v>2313900</v>
      </c>
      <c r="M77" s="178">
        <f>SUM(M78,M92)</f>
        <v>1259240.13</v>
      </c>
      <c r="N77" s="194">
        <f>SUM(M77/L77)*100</f>
        <v>54.42068066900039</v>
      </c>
    </row>
    <row r="78" spans="1:14" s="32" customFormat="1" ht="12.75" customHeight="1">
      <c r="A78" s="211"/>
      <c r="B78" s="211"/>
      <c r="C78" s="211"/>
      <c r="D78" s="211"/>
      <c r="E78" s="211"/>
      <c r="F78" s="211"/>
      <c r="G78" s="211"/>
      <c r="H78" s="211"/>
      <c r="I78" s="198">
        <v>42</v>
      </c>
      <c r="J78" s="169" t="s">
        <v>225</v>
      </c>
      <c r="K78" s="178">
        <f>SUM(K79,K83,K90,K88)</f>
        <v>3865500</v>
      </c>
      <c r="L78" s="178">
        <f>SUM(L79,L83,L90,L88)</f>
        <v>1672900</v>
      </c>
      <c r="M78" s="178">
        <f>SUM(M79,M83,M90,M88)</f>
        <v>1152947.74</v>
      </c>
      <c r="N78" s="194">
        <f>SUM(M78/L78)*100</f>
        <v>68.91910694004424</v>
      </c>
    </row>
    <row r="79" spans="1:14" s="32" customFormat="1" ht="12.75" customHeight="1">
      <c r="A79" s="211"/>
      <c r="B79" s="211"/>
      <c r="C79" s="211"/>
      <c r="D79" s="211"/>
      <c r="E79" s="211"/>
      <c r="F79" s="211"/>
      <c r="G79" s="211"/>
      <c r="H79" s="211"/>
      <c r="I79" s="198">
        <v>421</v>
      </c>
      <c r="J79" s="169" t="s">
        <v>163</v>
      </c>
      <c r="K79" s="178">
        <f>'POS.DIO'!K162+'POS.DIO'!K172+'POS.DIO'!K180+'POS.DIO'!K289+'POS.DIO'!K308</f>
        <v>817000</v>
      </c>
      <c r="L79" s="178">
        <f>'POS.DIO'!L162+'POS.DIO'!L172+'POS.DIO'!L180+'POS.DIO'!L289+'POS.DIO'!L308</f>
        <v>927000</v>
      </c>
      <c r="M79" s="178">
        <f>SUM(M80:M82)</f>
        <v>591162.19</v>
      </c>
      <c r="N79" s="194">
        <f>SUM(M79/L79)*100</f>
        <v>63.77154153182308</v>
      </c>
    </row>
    <row r="80" spans="1:14" ht="12.75" customHeight="1">
      <c r="A80" s="183"/>
      <c r="B80" s="183"/>
      <c r="C80" s="183"/>
      <c r="D80" s="183"/>
      <c r="E80" s="183"/>
      <c r="F80" s="183"/>
      <c r="G80" s="183"/>
      <c r="H80" s="183"/>
      <c r="I80" s="200">
        <v>4212</v>
      </c>
      <c r="J80" s="201" t="s">
        <v>164</v>
      </c>
      <c r="K80" s="182"/>
      <c r="L80" s="182"/>
      <c r="M80" s="182">
        <f>'POS.DIO'!M163+'POS.DIO'!M309</f>
        <v>191261.25</v>
      </c>
      <c r="N80" s="195">
        <v>0</v>
      </c>
    </row>
    <row r="81" spans="1:14" ht="12.75" customHeight="1">
      <c r="A81" s="183"/>
      <c r="B81" s="183"/>
      <c r="C81" s="183"/>
      <c r="D81" s="183"/>
      <c r="E81" s="183"/>
      <c r="F81" s="183"/>
      <c r="G81" s="183"/>
      <c r="H81" s="183"/>
      <c r="I81" s="200">
        <v>4213</v>
      </c>
      <c r="J81" s="203" t="s">
        <v>226</v>
      </c>
      <c r="K81" s="182"/>
      <c r="L81" s="182"/>
      <c r="M81" s="182">
        <f>'POS.DIO'!M173</f>
        <v>357333.44</v>
      </c>
      <c r="N81" s="195">
        <v>0</v>
      </c>
    </row>
    <row r="82" spans="1:14" ht="12.75" customHeight="1">
      <c r="A82" s="183"/>
      <c r="B82" s="183"/>
      <c r="C82" s="183"/>
      <c r="D82" s="183"/>
      <c r="E82" s="183"/>
      <c r="F82" s="183"/>
      <c r="G82" s="183"/>
      <c r="H82" s="183"/>
      <c r="I82" s="200">
        <v>4214</v>
      </c>
      <c r="J82" s="203" t="s">
        <v>166</v>
      </c>
      <c r="K82" s="182"/>
      <c r="L82" s="182"/>
      <c r="M82" s="182">
        <f>'POS.DIO'!M168+'POS.DIO'!M174+'POS.DIO'!M181+'POS.DIO'!M290</f>
        <v>42567.5</v>
      </c>
      <c r="N82" s="195">
        <v>0</v>
      </c>
    </row>
    <row r="83" spans="1:14" s="32" customFormat="1" ht="15" customHeight="1">
      <c r="A83" s="211"/>
      <c r="B83" s="211"/>
      <c r="C83" s="211"/>
      <c r="D83" s="211"/>
      <c r="E83" s="211"/>
      <c r="F83" s="183">
        <v>7</v>
      </c>
      <c r="G83" s="211"/>
      <c r="H83" s="211"/>
      <c r="I83" s="198">
        <v>422</v>
      </c>
      <c r="J83" s="169" t="s">
        <v>167</v>
      </c>
      <c r="K83" s="224">
        <f>'POS.DIO'!K98+'POS.DIO'!K211+'POS.DIO'!K248</f>
        <v>522000</v>
      </c>
      <c r="L83" s="224">
        <f>'POS.DIO'!L98+'POS.DIO'!L211+'POS.DIO'!L248</f>
        <v>139000</v>
      </c>
      <c r="M83" s="224">
        <f>SUM(M84:M87)</f>
        <v>58124.98</v>
      </c>
      <c r="N83" s="194">
        <f>SUM(M83/L83)*100</f>
        <v>41.816532374100724</v>
      </c>
    </row>
    <row r="84" spans="1:14" ht="12.75">
      <c r="A84" s="183"/>
      <c r="B84" s="183"/>
      <c r="C84" s="183"/>
      <c r="D84" s="183"/>
      <c r="E84" s="183"/>
      <c r="F84" s="183"/>
      <c r="G84" s="183"/>
      <c r="H84" s="183"/>
      <c r="I84" s="205">
        <v>4221</v>
      </c>
      <c r="J84" s="206" t="s">
        <v>168</v>
      </c>
      <c r="K84" s="207"/>
      <c r="L84" s="207"/>
      <c r="M84" s="207">
        <f>'POS.DIO'!M99+'POS.DIO'!M100</f>
        <v>58124.98</v>
      </c>
      <c r="N84" s="195">
        <v>0</v>
      </c>
    </row>
    <row r="85" spans="1:14" ht="12.75">
      <c r="A85" s="183"/>
      <c r="B85" s="183"/>
      <c r="C85" s="183"/>
      <c r="D85" s="183"/>
      <c r="E85" s="183"/>
      <c r="F85" s="183"/>
      <c r="G85" s="183"/>
      <c r="H85" s="183"/>
      <c r="I85" s="205">
        <v>4222</v>
      </c>
      <c r="J85" s="206" t="s">
        <v>169</v>
      </c>
      <c r="K85" s="207"/>
      <c r="L85" s="207"/>
      <c r="M85" s="207">
        <f>'POS.DIO'!M101</f>
        <v>0</v>
      </c>
      <c r="N85" s="195">
        <v>0</v>
      </c>
    </row>
    <row r="86" spans="1:14" ht="12.75">
      <c r="A86" s="183"/>
      <c r="B86" s="183"/>
      <c r="C86" s="183"/>
      <c r="D86" s="183"/>
      <c r="E86" s="183"/>
      <c r="F86" s="183"/>
      <c r="G86" s="183"/>
      <c r="H86" s="183"/>
      <c r="I86" s="205">
        <v>4223</v>
      </c>
      <c r="J86" s="206" t="s">
        <v>170</v>
      </c>
      <c r="K86" s="207"/>
      <c r="L86" s="207"/>
      <c r="M86" s="207">
        <f>'POS.DIO'!M102</f>
        <v>0</v>
      </c>
      <c r="N86" s="195">
        <v>0</v>
      </c>
    </row>
    <row r="87" spans="1:14" ht="12.75">
      <c r="A87" s="183"/>
      <c r="B87" s="183"/>
      <c r="C87" s="183"/>
      <c r="D87" s="183"/>
      <c r="E87" s="183"/>
      <c r="F87" s="183"/>
      <c r="G87" s="183"/>
      <c r="H87" s="183"/>
      <c r="I87" s="205">
        <v>4227</v>
      </c>
      <c r="J87" s="206" t="s">
        <v>171</v>
      </c>
      <c r="K87" s="207"/>
      <c r="L87" s="207"/>
      <c r="M87" s="207">
        <f>'POS.DIO'!M212+'POS.DIO'!M249</f>
        <v>0</v>
      </c>
      <c r="N87" s="195">
        <v>0</v>
      </c>
    </row>
    <row r="88" spans="1:14" s="32" customFormat="1" ht="12.75">
      <c r="A88" s="211"/>
      <c r="B88" s="211"/>
      <c r="C88" s="211"/>
      <c r="D88" s="211"/>
      <c r="E88" s="211"/>
      <c r="F88" s="211"/>
      <c r="G88" s="211"/>
      <c r="H88" s="211"/>
      <c r="I88" s="212">
        <v>423</v>
      </c>
      <c r="J88" s="213" t="s">
        <v>172</v>
      </c>
      <c r="K88" s="173">
        <f>'POS.DIO'!K213</f>
        <v>0</v>
      </c>
      <c r="L88" s="173">
        <f>'POS.DIO'!L213</f>
        <v>0</v>
      </c>
      <c r="M88" s="173">
        <f>SUM(M89)</f>
        <v>0</v>
      </c>
      <c r="N88" s="194">
        <v>0</v>
      </c>
    </row>
    <row r="89" spans="1:14" ht="12.75">
      <c r="A89" s="183"/>
      <c r="B89" s="183"/>
      <c r="C89" s="183"/>
      <c r="D89" s="183"/>
      <c r="E89" s="183"/>
      <c r="F89" s="183"/>
      <c r="G89" s="183"/>
      <c r="H89" s="183"/>
      <c r="I89" s="205">
        <v>4231</v>
      </c>
      <c r="J89" s="206" t="s">
        <v>227</v>
      </c>
      <c r="K89" s="207"/>
      <c r="L89" s="207"/>
      <c r="M89" s="207">
        <f>'POS.DIO'!M214</f>
        <v>0</v>
      </c>
      <c r="N89" s="195">
        <v>0</v>
      </c>
    </row>
    <row r="90" spans="1:14" ht="12.75">
      <c r="A90" s="183"/>
      <c r="B90" s="183"/>
      <c r="C90" s="183"/>
      <c r="D90" s="183"/>
      <c r="E90" s="183"/>
      <c r="F90" s="183"/>
      <c r="G90" s="183"/>
      <c r="H90" s="183"/>
      <c r="I90" s="212">
        <v>426</v>
      </c>
      <c r="J90" s="213" t="s">
        <v>228</v>
      </c>
      <c r="K90" s="214">
        <f>'POS.DIO'!K153+'POS.DIO'!K175</f>
        <v>2526500</v>
      </c>
      <c r="L90" s="214">
        <f>'POS.DIO'!L153+'POS.DIO'!L175</f>
        <v>606900</v>
      </c>
      <c r="M90" s="214">
        <f>SUM(M91)</f>
        <v>503660.57</v>
      </c>
      <c r="N90" s="194">
        <f>SUM(M90/L90)*100</f>
        <v>82.98905420991926</v>
      </c>
    </row>
    <row r="91" spans="1:14" ht="12.75">
      <c r="A91" s="183"/>
      <c r="B91" s="183"/>
      <c r="C91" s="183"/>
      <c r="D91" s="183"/>
      <c r="E91" s="183"/>
      <c r="F91" s="183"/>
      <c r="G91" s="183"/>
      <c r="H91" s="183"/>
      <c r="I91" s="205">
        <v>4264</v>
      </c>
      <c r="J91" s="206" t="s">
        <v>175</v>
      </c>
      <c r="K91" s="222"/>
      <c r="L91" s="222"/>
      <c r="M91" s="222">
        <f>'POS.DIO'!M176+'POS.DIO'!M158+'POS.DIO'!M154+'POS.DIO'!M155+'POS.DIO'!M156+'POS.DIO'!M157</f>
        <v>503660.57</v>
      </c>
      <c r="N91" s="195">
        <v>0</v>
      </c>
    </row>
    <row r="92" spans="1:14" ht="15" customHeight="1">
      <c r="A92" s="183"/>
      <c r="B92" s="183"/>
      <c r="C92" s="183"/>
      <c r="D92" s="183"/>
      <c r="E92" s="183"/>
      <c r="F92" s="183"/>
      <c r="G92" s="183"/>
      <c r="H92" s="183"/>
      <c r="I92" s="225">
        <v>45</v>
      </c>
      <c r="J92" s="226" t="s">
        <v>229</v>
      </c>
      <c r="K92" s="209">
        <f>SUM(K93)</f>
        <v>874000</v>
      </c>
      <c r="L92" s="209">
        <f>SUM(L93)</f>
        <v>641000</v>
      </c>
      <c r="M92" s="209">
        <f>SUM(M93)</f>
        <v>106292.39</v>
      </c>
      <c r="N92" s="194">
        <f>SUM(M92/L92)*100</f>
        <v>16.582276131045244</v>
      </c>
    </row>
    <row r="93" spans="1:14" ht="14.25" customHeight="1">
      <c r="A93" s="183">
        <v>1</v>
      </c>
      <c r="B93" s="183"/>
      <c r="C93" s="183"/>
      <c r="D93" s="183">
        <v>5</v>
      </c>
      <c r="E93" s="183"/>
      <c r="F93" s="183">
        <v>7</v>
      </c>
      <c r="G93" s="183"/>
      <c r="H93" s="183"/>
      <c r="I93" s="225">
        <v>451</v>
      </c>
      <c r="J93" s="226" t="s">
        <v>177</v>
      </c>
      <c r="K93" s="209">
        <f>'POS.DIO'!K144</f>
        <v>874000</v>
      </c>
      <c r="L93" s="209">
        <f>'POS.DIO'!L144</f>
        <v>641000</v>
      </c>
      <c r="M93" s="209">
        <f>'POS.DIO'!M144</f>
        <v>106292.39</v>
      </c>
      <c r="N93" s="194">
        <f>SUM(M93/L93)*100</f>
        <v>16.582276131045244</v>
      </c>
    </row>
    <row r="94" spans="1:14" ht="12.75">
      <c r="A94" s="183"/>
      <c r="B94" s="183"/>
      <c r="C94" s="183"/>
      <c r="D94" s="183"/>
      <c r="E94" s="183"/>
      <c r="F94" s="183"/>
      <c r="G94" s="183"/>
      <c r="H94" s="183"/>
      <c r="I94" s="205">
        <v>4511</v>
      </c>
      <c r="J94" s="215" t="s">
        <v>177</v>
      </c>
      <c r="K94" s="207"/>
      <c r="L94" s="207"/>
      <c r="M94" s="207">
        <f>'POS.DIO'!M145</f>
        <v>0</v>
      </c>
      <c r="N94" s="194">
        <v>0</v>
      </c>
    </row>
    <row r="95" ht="8.25" customHeight="1"/>
    <row r="96" spans="1:9" ht="12.75">
      <c r="A96" s="227" t="s">
        <v>230</v>
      </c>
      <c r="B96" s="227"/>
      <c r="C96" s="228"/>
      <c r="D96" s="228"/>
      <c r="E96" s="228"/>
      <c r="F96" s="228"/>
      <c r="G96" s="228"/>
      <c r="H96" s="228"/>
      <c r="I96" s="185"/>
    </row>
    <row r="97" spans="1:9" ht="12.75">
      <c r="A97" s="229" t="s">
        <v>231</v>
      </c>
      <c r="B97" s="229"/>
      <c r="C97" s="230"/>
      <c r="D97" s="230"/>
      <c r="E97" s="230"/>
      <c r="F97" s="230"/>
      <c r="G97" s="230"/>
      <c r="H97" s="230"/>
      <c r="I97" s="186"/>
    </row>
    <row r="98" spans="1:9" ht="12.75">
      <c r="A98" s="229" t="s">
        <v>232</v>
      </c>
      <c r="B98" s="229"/>
      <c r="C98" s="230"/>
      <c r="D98" s="230"/>
      <c r="E98" s="230"/>
      <c r="F98" s="230"/>
      <c r="G98" s="230"/>
      <c r="H98" s="230"/>
      <c r="I98" s="186"/>
    </row>
    <row r="99" spans="1:9" ht="12.75">
      <c r="A99" s="229" t="s">
        <v>233</v>
      </c>
      <c r="B99" s="229"/>
      <c r="C99" s="230"/>
      <c r="D99" s="230"/>
      <c r="E99" s="230"/>
      <c r="F99" s="230"/>
      <c r="G99" s="230"/>
      <c r="H99" s="230"/>
      <c r="I99" s="186"/>
    </row>
    <row r="100" spans="1:9" ht="12.75">
      <c r="A100" s="229" t="s">
        <v>234</v>
      </c>
      <c r="B100" s="229"/>
      <c r="C100" s="230"/>
      <c r="D100" s="230"/>
      <c r="E100" s="230"/>
      <c r="F100" s="230"/>
      <c r="G100" s="230"/>
      <c r="H100" s="230"/>
      <c r="I100" s="186"/>
    </row>
    <row r="101" spans="1:9" ht="12.75">
      <c r="A101" s="229" t="s">
        <v>235</v>
      </c>
      <c r="B101" s="229"/>
      <c r="C101" s="230"/>
      <c r="D101" s="230"/>
      <c r="E101" s="230"/>
      <c r="F101" s="230"/>
      <c r="G101" s="230"/>
      <c r="H101" s="230"/>
      <c r="I101" s="186"/>
    </row>
    <row r="102" spans="1:9" ht="12.75">
      <c r="A102" s="229" t="s">
        <v>236</v>
      </c>
      <c r="B102" s="229"/>
      <c r="C102" s="230"/>
      <c r="D102" s="230"/>
      <c r="E102" s="230"/>
      <c r="F102" s="230"/>
      <c r="G102" s="230"/>
      <c r="H102" s="230"/>
      <c r="I102" s="186"/>
    </row>
    <row r="103" spans="1:9" ht="12.75">
      <c r="A103" s="229" t="s">
        <v>237</v>
      </c>
      <c r="B103" s="229"/>
      <c r="C103" s="230"/>
      <c r="D103" s="230"/>
      <c r="E103" s="230"/>
      <c r="F103" s="230"/>
      <c r="G103" s="230"/>
      <c r="H103" s="230"/>
      <c r="I103" s="186"/>
    </row>
  </sheetData>
  <sheetProtection selectLockedCells="1" selectUnlockedCells="1"/>
  <mergeCells count="7">
    <mergeCell ref="A6:G6"/>
    <mergeCell ref="I7:J7"/>
    <mergeCell ref="K1:M1"/>
    <mergeCell ref="I2:M2"/>
    <mergeCell ref="I3:M3"/>
    <mergeCell ref="I4:M4"/>
    <mergeCell ref="I5:M5"/>
  </mergeCells>
  <printOptions/>
  <pageMargins left="0.7086614173228347" right="0.7086614173228347" top="0.7874015748031497" bottom="0.6299212598425197" header="0.31496062992125984" footer="0.31496062992125984"/>
  <pageSetup horizontalDpi="600" verticalDpi="600" orientation="landscape" paperSize="9" r:id="rId1"/>
  <headerFooter alignWithMargins="0">
    <oddHeader>&amp;R&amp;"Times New Roman,Obično"&amp;12POSEBNI DIO 
EKONOMSKA KLASIFIKACIJA</oddHeader>
    <oddFooter xml:space="preserve">&amp;C- &amp;P+7 -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H217">
      <selection activeCell="J379" sqref="J379"/>
    </sheetView>
  </sheetViews>
  <sheetFormatPr defaultColWidth="9.140625" defaultRowHeight="12.75"/>
  <cols>
    <col min="1" max="1" width="1.8515625" style="11" customWidth="1"/>
    <col min="2" max="2" width="2.140625" style="11" customWidth="1"/>
    <col min="3" max="3" width="2.00390625" style="11" customWidth="1"/>
    <col min="4" max="4" width="2.57421875" style="11" customWidth="1"/>
    <col min="5" max="5" width="2.00390625" style="11" customWidth="1"/>
    <col min="6" max="6" width="2.28125" style="11" customWidth="1"/>
    <col min="7" max="7" width="2.421875" style="11" customWidth="1"/>
    <col min="8" max="8" width="6.28125" style="231" customWidth="1"/>
    <col min="9" max="9" width="8.7109375" style="11" customWidth="1"/>
    <col min="10" max="10" width="61.28125" style="11" customWidth="1"/>
    <col min="11" max="12" width="13.7109375" style="16" customWidth="1"/>
    <col min="13" max="13" width="14.57421875" style="16" customWidth="1"/>
    <col min="14" max="14" width="6.28125" style="232" customWidth="1"/>
    <col min="15" max="16384" width="9.140625" style="11" customWidth="1"/>
  </cols>
  <sheetData>
    <row r="1" spans="8:14" s="63" customFormat="1" ht="19.5" customHeight="1">
      <c r="H1" s="233"/>
      <c r="I1" s="234" t="s">
        <v>52</v>
      </c>
      <c r="K1" s="346"/>
      <c r="L1" s="346"/>
      <c r="M1" s="346"/>
      <c r="N1" s="232"/>
    </row>
    <row r="2" spans="8:14" s="63" customFormat="1" ht="17.25" customHeight="1">
      <c r="H2" s="233"/>
      <c r="I2" s="347" t="s">
        <v>187</v>
      </c>
      <c r="J2" s="347"/>
      <c r="K2" s="347"/>
      <c r="L2" s="347"/>
      <c r="M2" s="347"/>
      <c r="N2" s="232"/>
    </row>
    <row r="3" spans="8:14" s="63" customFormat="1" ht="17.25" customHeight="1">
      <c r="H3" s="233"/>
      <c r="I3" s="327" t="s">
        <v>188</v>
      </c>
      <c r="J3" s="327"/>
      <c r="K3" s="327"/>
      <c r="L3" s="327"/>
      <c r="M3" s="327"/>
      <c r="N3" s="232"/>
    </row>
    <row r="4" spans="8:14" s="63" customFormat="1" ht="16.5" customHeight="1">
      <c r="H4" s="233"/>
      <c r="I4" s="327" t="s">
        <v>238</v>
      </c>
      <c r="J4" s="327"/>
      <c r="K4" s="327"/>
      <c r="L4" s="327"/>
      <c r="M4" s="327"/>
      <c r="N4" s="232"/>
    </row>
    <row r="5" spans="8:14" s="63" customFormat="1" ht="18" customHeight="1">
      <c r="H5" s="233"/>
      <c r="I5" s="327" t="s">
        <v>239</v>
      </c>
      <c r="J5" s="327"/>
      <c r="K5" s="327"/>
      <c r="L5" s="327"/>
      <c r="M5" s="327"/>
      <c r="N5" s="232"/>
    </row>
    <row r="6" spans="1:14" ht="26.25" customHeight="1">
      <c r="A6" s="349" t="s">
        <v>206</v>
      </c>
      <c r="B6" s="349"/>
      <c r="C6" s="349"/>
      <c r="D6" s="349"/>
      <c r="E6" s="349"/>
      <c r="F6" s="349"/>
      <c r="G6" s="349"/>
      <c r="H6" s="235" t="s">
        <v>207</v>
      </c>
      <c r="I6" s="161" t="s">
        <v>208</v>
      </c>
      <c r="J6" s="162" t="s">
        <v>209</v>
      </c>
      <c r="K6" s="189" t="s">
        <v>61</v>
      </c>
      <c r="L6" s="189" t="s">
        <v>9</v>
      </c>
      <c r="M6" s="164" t="s">
        <v>240</v>
      </c>
      <c r="N6" s="187" t="s">
        <v>193</v>
      </c>
    </row>
    <row r="7" spans="1:14" ht="12.75" customHeight="1">
      <c r="A7" s="192">
        <v>1</v>
      </c>
      <c r="B7" s="192">
        <v>3</v>
      </c>
      <c r="C7" s="192">
        <v>4</v>
      </c>
      <c r="D7" s="192">
        <v>5</v>
      </c>
      <c r="E7" s="192">
        <v>6</v>
      </c>
      <c r="F7" s="192">
        <v>7</v>
      </c>
      <c r="G7" s="192">
        <v>8</v>
      </c>
      <c r="H7" s="236"/>
      <c r="I7" s="350" t="s">
        <v>13</v>
      </c>
      <c r="J7" s="350"/>
      <c r="K7" s="237" t="s">
        <v>14</v>
      </c>
      <c r="L7" s="237" t="s">
        <v>15</v>
      </c>
      <c r="M7" s="237" t="s">
        <v>16</v>
      </c>
      <c r="N7" s="238" t="s">
        <v>18</v>
      </c>
    </row>
    <row r="8" spans="1:14" ht="18" customHeight="1">
      <c r="A8" s="183"/>
      <c r="B8" s="183"/>
      <c r="C8" s="183"/>
      <c r="D8" s="183"/>
      <c r="E8" s="183"/>
      <c r="F8" s="183"/>
      <c r="G8" s="183"/>
      <c r="H8" s="236"/>
      <c r="I8" s="169"/>
      <c r="J8" s="239"/>
      <c r="K8" s="240">
        <f>SUM(K9,K34)</f>
        <v>7434600</v>
      </c>
      <c r="L8" s="240">
        <f>SUM(L9,L34)</f>
        <v>5696000</v>
      </c>
      <c r="M8" s="240">
        <f>SUM(M9,M34)</f>
        <v>3820810.63</v>
      </c>
      <c r="N8" s="241">
        <f>SUM(M8/L8)*100</f>
        <v>67.07883830758426</v>
      </c>
    </row>
    <row r="9" spans="1:14" ht="15" customHeight="1">
      <c r="A9" s="183"/>
      <c r="B9" s="183"/>
      <c r="C9" s="183"/>
      <c r="D9" s="183"/>
      <c r="E9" s="183"/>
      <c r="F9" s="183"/>
      <c r="G9" s="183"/>
      <c r="H9" s="236"/>
      <c r="I9" s="172" t="s">
        <v>195</v>
      </c>
      <c r="J9" s="239"/>
      <c r="K9" s="242">
        <f aca="true" t="shared" si="0" ref="K9:M10">SUM(K10)</f>
        <v>159700</v>
      </c>
      <c r="L9" s="242">
        <f t="shared" si="0"/>
        <v>155700</v>
      </c>
      <c r="M9" s="242">
        <f t="shared" si="0"/>
        <v>152350.99</v>
      </c>
      <c r="N9" s="241">
        <f>SUM(M9/L9)*100</f>
        <v>97.84906229929351</v>
      </c>
    </row>
    <row r="10" spans="1:14" ht="15" customHeight="1">
      <c r="A10" s="183"/>
      <c r="B10" s="183"/>
      <c r="C10" s="183"/>
      <c r="D10" s="183"/>
      <c r="E10" s="183"/>
      <c r="F10" s="183"/>
      <c r="G10" s="183"/>
      <c r="H10" s="236"/>
      <c r="I10" s="174" t="s">
        <v>241</v>
      </c>
      <c r="J10" s="239"/>
      <c r="K10" s="243">
        <f t="shared" si="0"/>
        <v>159700</v>
      </c>
      <c r="L10" s="243">
        <f t="shared" si="0"/>
        <v>155700</v>
      </c>
      <c r="M10" s="243">
        <f t="shared" si="0"/>
        <v>152350.99</v>
      </c>
      <c r="N10" s="244">
        <f>SUM(M10/L10)*100</f>
        <v>97.84906229929351</v>
      </c>
    </row>
    <row r="11" spans="1:14" ht="14.25" customHeight="1">
      <c r="A11" s="183"/>
      <c r="B11" s="183"/>
      <c r="C11" s="183"/>
      <c r="D11" s="183"/>
      <c r="E11" s="183"/>
      <c r="F11" s="183"/>
      <c r="G11" s="183"/>
      <c r="H11" s="245" t="s">
        <v>242</v>
      </c>
      <c r="I11" s="246" t="s">
        <v>243</v>
      </c>
      <c r="J11" s="247"/>
      <c r="K11" s="243">
        <f>SUM(K13)</f>
        <v>159700</v>
      </c>
      <c r="L11" s="243">
        <f>SUM(L13)</f>
        <v>155700</v>
      </c>
      <c r="M11" s="243">
        <f>SUM(M13)</f>
        <v>152350.99</v>
      </c>
      <c r="N11" s="244">
        <f>SUM(M11/L11)*100</f>
        <v>97.84906229929351</v>
      </c>
    </row>
    <row r="12" spans="1:14" ht="12" customHeight="1">
      <c r="A12" s="183"/>
      <c r="B12" s="183"/>
      <c r="C12" s="183"/>
      <c r="D12" s="183"/>
      <c r="E12" s="183"/>
      <c r="F12" s="183"/>
      <c r="G12" s="183"/>
      <c r="H12" s="236"/>
      <c r="I12" s="201" t="s">
        <v>244</v>
      </c>
      <c r="J12" s="239"/>
      <c r="K12" s="248"/>
      <c r="L12" s="248"/>
      <c r="M12" s="248"/>
      <c r="N12" s="241"/>
    </row>
    <row r="13" spans="1:14" ht="27" customHeight="1">
      <c r="A13" s="183"/>
      <c r="B13" s="183"/>
      <c r="C13" s="183"/>
      <c r="D13" s="183"/>
      <c r="E13" s="183"/>
      <c r="F13" s="183"/>
      <c r="G13" s="183"/>
      <c r="H13" s="249" t="s">
        <v>245</v>
      </c>
      <c r="I13" s="351" t="s">
        <v>246</v>
      </c>
      <c r="J13" s="351"/>
      <c r="K13" s="250">
        <f>SUM(K14+K23+K28)</f>
        <v>159700</v>
      </c>
      <c r="L13" s="250">
        <f>SUM(L14+L23+L28)</f>
        <v>155700</v>
      </c>
      <c r="M13" s="250">
        <f>SUM(M14+M23+M28)</f>
        <v>152350.99</v>
      </c>
      <c r="N13" s="251">
        <f>SUM(M13/L13)*100</f>
        <v>97.84906229929351</v>
      </c>
    </row>
    <row r="14" spans="1:14" ht="12.75">
      <c r="A14" s="183"/>
      <c r="B14" s="183"/>
      <c r="C14" s="183"/>
      <c r="D14" s="183"/>
      <c r="E14" s="183"/>
      <c r="F14" s="183"/>
      <c r="G14" s="183"/>
      <c r="H14" s="249" t="s">
        <v>247</v>
      </c>
      <c r="I14" s="252" t="s">
        <v>248</v>
      </c>
      <c r="J14" s="180"/>
      <c r="K14" s="242">
        <f aca="true" t="shared" si="1" ref="K14:M16">SUM(K15)</f>
        <v>126000</v>
      </c>
      <c r="L14" s="242">
        <f t="shared" si="1"/>
        <v>86000</v>
      </c>
      <c r="M14" s="242">
        <f t="shared" si="1"/>
        <v>83497.98999999999</v>
      </c>
      <c r="N14" s="241">
        <f>SUM(M14/L14)*100</f>
        <v>97.09068604651162</v>
      </c>
    </row>
    <row r="15" spans="1:14" ht="12.75">
      <c r="A15" s="183"/>
      <c r="B15" s="183"/>
      <c r="C15" s="183"/>
      <c r="D15" s="183"/>
      <c r="E15" s="183"/>
      <c r="F15" s="183"/>
      <c r="G15" s="183"/>
      <c r="H15" s="236"/>
      <c r="I15" s="196">
        <v>3</v>
      </c>
      <c r="J15" s="197" t="s">
        <v>212</v>
      </c>
      <c r="K15" s="242">
        <f t="shared" si="1"/>
        <v>126000</v>
      </c>
      <c r="L15" s="242">
        <f t="shared" si="1"/>
        <v>86000</v>
      </c>
      <c r="M15" s="242">
        <f t="shared" si="1"/>
        <v>83497.98999999999</v>
      </c>
      <c r="N15" s="241">
        <f>SUM(M15/L15)*100</f>
        <v>97.09068604651162</v>
      </c>
    </row>
    <row r="16" spans="1:14" ht="12.75">
      <c r="A16" s="183"/>
      <c r="B16" s="183"/>
      <c r="C16" s="183"/>
      <c r="D16" s="183"/>
      <c r="E16" s="183"/>
      <c r="F16" s="183"/>
      <c r="G16" s="183"/>
      <c r="H16" s="236"/>
      <c r="I16" s="198">
        <v>32</v>
      </c>
      <c r="J16" s="169" t="s">
        <v>115</v>
      </c>
      <c r="K16" s="253">
        <f t="shared" si="1"/>
        <v>126000</v>
      </c>
      <c r="L16" s="253">
        <f t="shared" si="1"/>
        <v>86000</v>
      </c>
      <c r="M16" s="253">
        <f t="shared" si="1"/>
        <v>83497.98999999999</v>
      </c>
      <c r="N16" s="241">
        <f>SUM(M16/L16)*100</f>
        <v>97.09068604651162</v>
      </c>
    </row>
    <row r="17" spans="1:14" ht="12.75">
      <c r="A17" s="183">
        <v>1</v>
      </c>
      <c r="B17" s="183"/>
      <c r="C17" s="183"/>
      <c r="D17" s="183"/>
      <c r="E17" s="183"/>
      <c r="F17" s="183"/>
      <c r="G17" s="183"/>
      <c r="H17" s="236"/>
      <c r="I17" s="198">
        <v>329</v>
      </c>
      <c r="J17" s="169" t="s">
        <v>137</v>
      </c>
      <c r="K17" s="253">
        <v>126000</v>
      </c>
      <c r="L17" s="253">
        <v>86000</v>
      </c>
      <c r="M17" s="253">
        <f>SUM(M18:M22)</f>
        <v>83497.98999999999</v>
      </c>
      <c r="N17" s="241">
        <f>SUM(M17/L17)*100</f>
        <v>97.09068604651162</v>
      </c>
    </row>
    <row r="18" spans="1:14" ht="14.25" customHeight="1">
      <c r="A18" s="183"/>
      <c r="B18" s="183"/>
      <c r="C18" s="183"/>
      <c r="D18" s="183"/>
      <c r="E18" s="183"/>
      <c r="F18" s="183"/>
      <c r="G18" s="183"/>
      <c r="H18" s="236">
        <v>9</v>
      </c>
      <c r="I18" s="202">
        <v>3291</v>
      </c>
      <c r="J18" s="203" t="s">
        <v>138</v>
      </c>
      <c r="K18" s="204"/>
      <c r="L18" s="204"/>
      <c r="M18" s="179">
        <v>10681.54</v>
      </c>
      <c r="N18" s="244">
        <v>0</v>
      </c>
    </row>
    <row r="19" spans="1:14" ht="14.25" customHeight="1">
      <c r="A19" s="183"/>
      <c r="B19" s="183"/>
      <c r="C19" s="183"/>
      <c r="D19" s="183"/>
      <c r="E19" s="183"/>
      <c r="F19" s="183"/>
      <c r="G19" s="183"/>
      <c r="H19" s="254">
        <v>10</v>
      </c>
      <c r="I19" s="202">
        <v>3299</v>
      </c>
      <c r="J19" s="203" t="s">
        <v>249</v>
      </c>
      <c r="K19" s="204"/>
      <c r="L19" s="204"/>
      <c r="M19" s="179">
        <v>540</v>
      </c>
      <c r="N19" s="244">
        <v>0</v>
      </c>
    </row>
    <row r="20" spans="1:14" ht="14.25" customHeight="1">
      <c r="A20" s="183"/>
      <c r="B20" s="183"/>
      <c r="C20" s="183"/>
      <c r="D20" s="183"/>
      <c r="E20" s="183"/>
      <c r="F20" s="183"/>
      <c r="G20" s="183"/>
      <c r="H20" s="254">
        <v>11</v>
      </c>
      <c r="I20" s="202">
        <v>3299</v>
      </c>
      <c r="J20" s="203" t="s">
        <v>250</v>
      </c>
      <c r="K20" s="204"/>
      <c r="L20" s="204"/>
      <c r="M20" s="179">
        <v>67475.45</v>
      </c>
      <c r="N20" s="244">
        <v>0</v>
      </c>
    </row>
    <row r="21" spans="1:14" ht="14.25" customHeight="1">
      <c r="A21" s="183"/>
      <c r="B21" s="183"/>
      <c r="C21" s="183"/>
      <c r="D21" s="183"/>
      <c r="E21" s="183"/>
      <c r="F21" s="183"/>
      <c r="G21" s="183"/>
      <c r="H21" s="254" t="s">
        <v>251</v>
      </c>
      <c r="I21" s="202">
        <v>3299</v>
      </c>
      <c r="J21" s="203" t="s">
        <v>137</v>
      </c>
      <c r="K21" s="204"/>
      <c r="L21" s="204"/>
      <c r="M21" s="179">
        <v>4801</v>
      </c>
      <c r="N21" s="244">
        <v>0</v>
      </c>
    </row>
    <row r="22" spans="1:14" ht="14.25" customHeight="1">
      <c r="A22" s="183"/>
      <c r="B22" s="183"/>
      <c r="C22" s="183"/>
      <c r="D22" s="183"/>
      <c r="E22" s="183"/>
      <c r="F22" s="183"/>
      <c r="G22" s="183"/>
      <c r="H22" s="254" t="s">
        <v>252</v>
      </c>
      <c r="I22" s="202">
        <v>3299</v>
      </c>
      <c r="J22" s="203" t="s">
        <v>253</v>
      </c>
      <c r="K22" s="204"/>
      <c r="L22" s="204"/>
      <c r="M22" s="179">
        <v>0</v>
      </c>
      <c r="N22" s="244">
        <v>0</v>
      </c>
    </row>
    <row r="23" spans="1:14" ht="12.75">
      <c r="A23" s="183"/>
      <c r="B23" s="183"/>
      <c r="C23" s="183"/>
      <c r="D23" s="183"/>
      <c r="E23" s="183"/>
      <c r="F23" s="183"/>
      <c r="G23" s="183"/>
      <c r="H23" s="249" t="s">
        <v>254</v>
      </c>
      <c r="I23" s="252" t="s">
        <v>255</v>
      </c>
      <c r="J23" s="180"/>
      <c r="K23" s="242">
        <f aca="true" t="shared" si="2" ref="K23:M25">SUM(K24)</f>
        <v>7700</v>
      </c>
      <c r="L23" s="242">
        <f t="shared" si="2"/>
        <v>7700</v>
      </c>
      <c r="M23" s="242">
        <f t="shared" si="2"/>
        <v>7700</v>
      </c>
      <c r="N23" s="241">
        <f>SUM(M23/L23)*100</f>
        <v>100</v>
      </c>
    </row>
    <row r="24" spans="1:14" ht="13.5" customHeight="1">
      <c r="A24" s="183"/>
      <c r="B24" s="183"/>
      <c r="C24" s="183"/>
      <c r="D24" s="183"/>
      <c r="E24" s="183"/>
      <c r="F24" s="183"/>
      <c r="G24" s="183"/>
      <c r="H24" s="236"/>
      <c r="I24" s="196">
        <v>3</v>
      </c>
      <c r="J24" s="197" t="s">
        <v>212</v>
      </c>
      <c r="K24" s="242">
        <f t="shared" si="2"/>
        <v>7700</v>
      </c>
      <c r="L24" s="242">
        <f t="shared" si="2"/>
        <v>7700</v>
      </c>
      <c r="M24" s="242">
        <f t="shared" si="2"/>
        <v>7700</v>
      </c>
      <c r="N24" s="241">
        <f>SUM(M24/L24)*100</f>
        <v>100</v>
      </c>
    </row>
    <row r="25" spans="1:14" ht="12.75">
      <c r="A25" s="183"/>
      <c r="B25" s="183"/>
      <c r="C25" s="183"/>
      <c r="D25" s="183"/>
      <c r="E25" s="183"/>
      <c r="F25" s="183"/>
      <c r="G25" s="183"/>
      <c r="H25" s="236"/>
      <c r="I25" s="198">
        <v>38</v>
      </c>
      <c r="J25" s="169" t="s">
        <v>156</v>
      </c>
      <c r="K25" s="253">
        <f t="shared" si="2"/>
        <v>7700</v>
      </c>
      <c r="L25" s="253">
        <f t="shared" si="2"/>
        <v>7700</v>
      </c>
      <c r="M25" s="253">
        <f t="shared" si="2"/>
        <v>7700</v>
      </c>
      <c r="N25" s="241">
        <f>SUM(M25/L25)*100</f>
        <v>100</v>
      </c>
    </row>
    <row r="26" spans="1:14" ht="12.75">
      <c r="A26" s="183">
        <v>1</v>
      </c>
      <c r="B26" s="183"/>
      <c r="C26" s="183"/>
      <c r="D26" s="183"/>
      <c r="E26" s="183"/>
      <c r="F26" s="183"/>
      <c r="G26" s="183"/>
      <c r="H26" s="236"/>
      <c r="I26" s="198">
        <v>381</v>
      </c>
      <c r="J26" s="169" t="s">
        <v>157</v>
      </c>
      <c r="K26" s="253">
        <v>7700</v>
      </c>
      <c r="L26" s="253">
        <v>7700</v>
      </c>
      <c r="M26" s="253">
        <f>SUM(M27)</f>
        <v>7700</v>
      </c>
      <c r="N26" s="241">
        <f>SUM(M26/L26)*100</f>
        <v>100</v>
      </c>
    </row>
    <row r="27" spans="1:14" ht="12.75">
      <c r="A27" s="183"/>
      <c r="B27" s="183"/>
      <c r="C27" s="183"/>
      <c r="D27" s="183"/>
      <c r="E27" s="183"/>
      <c r="F27" s="183"/>
      <c r="G27" s="183"/>
      <c r="H27" s="236">
        <v>42</v>
      </c>
      <c r="I27" s="205">
        <v>3811</v>
      </c>
      <c r="J27" s="206" t="s">
        <v>256</v>
      </c>
      <c r="K27" s="222"/>
      <c r="L27" s="222"/>
      <c r="M27" s="255">
        <v>7700</v>
      </c>
      <c r="N27" s="244">
        <v>0</v>
      </c>
    </row>
    <row r="28" spans="1:14" ht="12.75">
      <c r="A28" s="183"/>
      <c r="B28" s="183"/>
      <c r="C28" s="183"/>
      <c r="D28" s="183"/>
      <c r="E28" s="183"/>
      <c r="F28" s="183"/>
      <c r="G28" s="183"/>
      <c r="H28" s="249"/>
      <c r="I28" s="352" t="s">
        <v>24</v>
      </c>
      <c r="J28" s="352"/>
      <c r="K28" s="242">
        <f aca="true" t="shared" si="3" ref="K28:M30">SUM(K29)</f>
        <v>26000</v>
      </c>
      <c r="L28" s="242">
        <f t="shared" si="3"/>
        <v>62000</v>
      </c>
      <c r="M28" s="242">
        <f t="shared" si="3"/>
        <v>61153</v>
      </c>
      <c r="N28" s="241">
        <f>SUM(M28/L28)*100</f>
        <v>98.63387096774193</v>
      </c>
    </row>
    <row r="29" spans="1:14" ht="12.75">
      <c r="A29" s="183"/>
      <c r="B29" s="183"/>
      <c r="C29" s="183"/>
      <c r="D29" s="183"/>
      <c r="E29" s="183"/>
      <c r="F29" s="183"/>
      <c r="G29" s="183"/>
      <c r="H29" s="249"/>
      <c r="I29" s="212">
        <v>3</v>
      </c>
      <c r="J29" s="216" t="s">
        <v>212</v>
      </c>
      <c r="K29" s="242">
        <f t="shared" si="3"/>
        <v>26000</v>
      </c>
      <c r="L29" s="242">
        <f t="shared" si="3"/>
        <v>62000</v>
      </c>
      <c r="M29" s="242">
        <f t="shared" si="3"/>
        <v>61153</v>
      </c>
      <c r="N29" s="241">
        <f>SUM(M29/L29)*100</f>
        <v>98.63387096774193</v>
      </c>
    </row>
    <row r="30" spans="1:14" ht="12.75">
      <c r="A30" s="183"/>
      <c r="B30" s="183"/>
      <c r="C30" s="183"/>
      <c r="D30" s="183"/>
      <c r="E30" s="183"/>
      <c r="F30" s="183"/>
      <c r="G30" s="183"/>
      <c r="H30" s="249"/>
      <c r="I30" s="212">
        <v>32</v>
      </c>
      <c r="J30" s="216" t="s">
        <v>115</v>
      </c>
      <c r="K30" s="242">
        <f t="shared" si="3"/>
        <v>26000</v>
      </c>
      <c r="L30" s="242">
        <f t="shared" si="3"/>
        <v>62000</v>
      </c>
      <c r="M30" s="242">
        <f t="shared" si="3"/>
        <v>61153</v>
      </c>
      <c r="N30" s="241">
        <f>SUM(M30/L30)*100</f>
        <v>98.63387096774193</v>
      </c>
    </row>
    <row r="31" spans="1:14" ht="12.75">
      <c r="A31" s="183"/>
      <c r="B31" s="183"/>
      <c r="C31" s="183"/>
      <c r="D31" s="183"/>
      <c r="E31" s="183"/>
      <c r="F31" s="183"/>
      <c r="G31" s="183"/>
      <c r="H31" s="256"/>
      <c r="I31" s="198">
        <v>323</v>
      </c>
      <c r="J31" s="213" t="s">
        <v>126</v>
      </c>
      <c r="K31" s="242">
        <v>26000</v>
      </c>
      <c r="L31" s="242">
        <v>62000</v>
      </c>
      <c r="M31" s="242">
        <f>SUM(M32:M33)</f>
        <v>61153</v>
      </c>
      <c r="N31" s="241">
        <f>SUM(M31/L31)*100</f>
        <v>98.63387096774193</v>
      </c>
    </row>
    <row r="32" spans="1:14" ht="12.75">
      <c r="A32" s="183"/>
      <c r="B32" s="183"/>
      <c r="C32" s="183"/>
      <c r="D32" s="183"/>
      <c r="E32" s="183"/>
      <c r="F32" s="183"/>
      <c r="G32" s="183"/>
      <c r="H32" s="256" t="s">
        <v>257</v>
      </c>
      <c r="I32" s="200">
        <v>3233</v>
      </c>
      <c r="J32" s="206" t="s">
        <v>258</v>
      </c>
      <c r="K32" s="222"/>
      <c r="L32" s="222"/>
      <c r="M32" s="255">
        <v>39890.5</v>
      </c>
      <c r="N32" s="244">
        <v>0</v>
      </c>
    </row>
    <row r="33" spans="1:14" ht="12.75">
      <c r="A33" s="183"/>
      <c r="B33" s="183"/>
      <c r="C33" s="183"/>
      <c r="D33" s="183"/>
      <c r="E33" s="183"/>
      <c r="F33" s="183"/>
      <c r="G33" s="183"/>
      <c r="H33" s="256" t="s">
        <v>259</v>
      </c>
      <c r="I33" s="200">
        <v>3235</v>
      </c>
      <c r="J33" s="206" t="s">
        <v>260</v>
      </c>
      <c r="K33" s="222"/>
      <c r="L33" s="222"/>
      <c r="M33" s="255">
        <v>21262.5</v>
      </c>
      <c r="N33" s="244">
        <v>0</v>
      </c>
    </row>
    <row r="34" spans="1:14" ht="18.75" customHeight="1">
      <c r="A34" s="183"/>
      <c r="B34" s="183"/>
      <c r="C34" s="183"/>
      <c r="D34" s="183"/>
      <c r="E34" s="183"/>
      <c r="F34" s="183"/>
      <c r="G34" s="183"/>
      <c r="H34" s="236"/>
      <c r="I34" s="172" t="s">
        <v>197</v>
      </c>
      <c r="J34" s="177"/>
      <c r="K34" s="178">
        <f>SUM(K35,K103,K231,K256,K291,K310,K325)</f>
        <v>7274900</v>
      </c>
      <c r="L34" s="178">
        <f>SUM(L35,L103,L231,L256,L291,L310,L325)</f>
        <v>5540300</v>
      </c>
      <c r="M34" s="178">
        <f>SUM(M35,M103,M231,M256,M291,M310,M325)</f>
        <v>3668459.64</v>
      </c>
      <c r="N34" s="241">
        <f>SUM(M34/L34)*100</f>
        <v>66.21409743154703</v>
      </c>
    </row>
    <row r="35" spans="1:14" ht="12" customHeight="1">
      <c r="A35" s="183"/>
      <c r="B35" s="183"/>
      <c r="C35" s="183"/>
      <c r="D35" s="183"/>
      <c r="E35" s="183"/>
      <c r="F35" s="183"/>
      <c r="G35" s="183"/>
      <c r="H35" s="236"/>
      <c r="I35" s="174" t="s">
        <v>261</v>
      </c>
      <c r="J35" s="177"/>
      <c r="K35" s="179">
        <f>SUM(K36)</f>
        <v>811500</v>
      </c>
      <c r="L35" s="179">
        <f>SUM(L36)</f>
        <v>936500</v>
      </c>
      <c r="M35" s="179">
        <f>SUM(M36)</f>
        <v>655979.05</v>
      </c>
      <c r="N35" s="244">
        <f>SUM(M35/L35)*100</f>
        <v>70.04581420181528</v>
      </c>
    </row>
    <row r="36" spans="1:14" ht="12.75" customHeight="1">
      <c r="A36" s="183"/>
      <c r="B36" s="183"/>
      <c r="C36" s="183"/>
      <c r="D36" s="183"/>
      <c r="E36" s="183"/>
      <c r="F36" s="183"/>
      <c r="G36" s="183"/>
      <c r="H36" s="257" t="s">
        <v>262</v>
      </c>
      <c r="I36" s="246" t="s">
        <v>263</v>
      </c>
      <c r="J36" s="258"/>
      <c r="K36" s="243">
        <f>SUM(K38)</f>
        <v>811500</v>
      </c>
      <c r="L36" s="243">
        <f>SUM(L38)</f>
        <v>936500</v>
      </c>
      <c r="M36" s="243">
        <f>SUM(M38)</f>
        <v>655979.05</v>
      </c>
      <c r="N36" s="244">
        <f>SUM(M36/L36)*100</f>
        <v>70.04581420181528</v>
      </c>
    </row>
    <row r="37" spans="1:14" ht="12.75" customHeight="1">
      <c r="A37" s="183"/>
      <c r="B37" s="183"/>
      <c r="C37" s="183"/>
      <c r="D37" s="183"/>
      <c r="E37" s="183"/>
      <c r="F37" s="183"/>
      <c r="G37" s="183"/>
      <c r="H37" s="236"/>
      <c r="I37" s="201" t="s">
        <v>244</v>
      </c>
      <c r="J37" s="183"/>
      <c r="K37" s="259"/>
      <c r="L37" s="259"/>
      <c r="M37" s="259"/>
      <c r="N37" s="241"/>
    </row>
    <row r="38" spans="1:14" ht="15" customHeight="1">
      <c r="A38" s="183"/>
      <c r="B38" s="183"/>
      <c r="C38" s="183"/>
      <c r="D38" s="183"/>
      <c r="E38" s="183"/>
      <c r="F38" s="183"/>
      <c r="G38" s="183"/>
      <c r="H38" s="249" t="s">
        <v>245</v>
      </c>
      <c r="I38" s="353" t="s">
        <v>264</v>
      </c>
      <c r="J38" s="353"/>
      <c r="K38" s="260">
        <f>SUM(K39,K95+K54)</f>
        <v>811500</v>
      </c>
      <c r="L38" s="260">
        <f>SUM(L39,L95+L54)</f>
        <v>936500</v>
      </c>
      <c r="M38" s="260">
        <f>SUM(M39,M95+M54)</f>
        <v>655979.05</v>
      </c>
      <c r="N38" s="251">
        <f>SUM(M38/L38)*100</f>
        <v>70.04581420181528</v>
      </c>
    </row>
    <row r="39" spans="1:14" ht="15.75" customHeight="1">
      <c r="A39" s="183"/>
      <c r="B39" s="183"/>
      <c r="C39" s="183"/>
      <c r="D39" s="183"/>
      <c r="E39" s="183"/>
      <c r="F39" s="183"/>
      <c r="G39" s="183"/>
      <c r="H39" s="249" t="s">
        <v>265</v>
      </c>
      <c r="I39" s="354" t="s">
        <v>266</v>
      </c>
      <c r="J39" s="354"/>
      <c r="K39" s="261">
        <f>SUM(K40)</f>
        <v>322000</v>
      </c>
      <c r="L39" s="261">
        <f>SUM(L40)</f>
        <v>293500</v>
      </c>
      <c r="M39" s="261">
        <f>SUM(M40)</f>
        <v>257848.76</v>
      </c>
      <c r="N39" s="241">
        <f>SUM(M39/L39)*100</f>
        <v>87.85306984667803</v>
      </c>
    </row>
    <row r="40" spans="1:14" ht="12.75">
      <c r="A40" s="183"/>
      <c r="B40" s="183"/>
      <c r="C40" s="183"/>
      <c r="D40" s="183"/>
      <c r="E40" s="183"/>
      <c r="F40" s="183"/>
      <c r="G40" s="183"/>
      <c r="H40" s="236"/>
      <c r="I40" s="196">
        <v>3</v>
      </c>
      <c r="J40" s="197" t="s">
        <v>212</v>
      </c>
      <c r="K40" s="208">
        <f>SUM(K41,K49)</f>
        <v>322000</v>
      </c>
      <c r="L40" s="208">
        <f>SUM(L41,L49)</f>
        <v>293500</v>
      </c>
      <c r="M40" s="208">
        <f>SUM(M41,M49)</f>
        <v>257848.76</v>
      </c>
      <c r="N40" s="241">
        <f>SUM(M40/L40)*100</f>
        <v>87.85306984667803</v>
      </c>
    </row>
    <row r="41" spans="1:14" ht="12.75" customHeight="1">
      <c r="A41" s="183"/>
      <c r="B41" s="183"/>
      <c r="C41" s="183"/>
      <c r="D41" s="183"/>
      <c r="E41" s="183"/>
      <c r="F41" s="183"/>
      <c r="G41" s="183"/>
      <c r="H41" s="236"/>
      <c r="I41" s="198">
        <v>31</v>
      </c>
      <c r="J41" s="169" t="s">
        <v>108</v>
      </c>
      <c r="K41" s="209">
        <f>SUM(K42,K44,K46)</f>
        <v>308000</v>
      </c>
      <c r="L41" s="209">
        <f>SUM(L42,L44,L46)</f>
        <v>291000</v>
      </c>
      <c r="M41" s="209">
        <f>SUM(M42,M44,M46)</f>
        <v>256828.56</v>
      </c>
      <c r="N41" s="241">
        <f>SUM(M41/L41)*100</f>
        <v>88.25723711340207</v>
      </c>
    </row>
    <row r="42" spans="1:14" ht="12.75" customHeight="1">
      <c r="A42" s="183">
        <v>1</v>
      </c>
      <c r="B42" s="183"/>
      <c r="C42" s="183"/>
      <c r="D42" s="183"/>
      <c r="E42" s="183"/>
      <c r="F42" s="183"/>
      <c r="G42" s="183"/>
      <c r="H42" s="236"/>
      <c r="I42" s="198">
        <v>311</v>
      </c>
      <c r="J42" s="210" t="s">
        <v>215</v>
      </c>
      <c r="K42" s="209">
        <v>250000</v>
      </c>
      <c r="L42" s="209">
        <v>231000</v>
      </c>
      <c r="M42" s="209">
        <f>SUM(M43)</f>
        <v>207874.19</v>
      </c>
      <c r="N42" s="241">
        <f>SUM(M42/L42)*100</f>
        <v>89.98882683982684</v>
      </c>
    </row>
    <row r="43" spans="1:14" ht="12.75" customHeight="1">
      <c r="A43" s="183"/>
      <c r="B43" s="183"/>
      <c r="C43" s="183"/>
      <c r="D43" s="183"/>
      <c r="E43" s="183"/>
      <c r="F43" s="183"/>
      <c r="G43" s="183"/>
      <c r="H43" s="236">
        <v>1</v>
      </c>
      <c r="I43" s="205">
        <v>3111</v>
      </c>
      <c r="J43" s="206" t="s">
        <v>110</v>
      </c>
      <c r="K43" s="222"/>
      <c r="L43" s="222"/>
      <c r="M43" s="179">
        <v>207874.19</v>
      </c>
      <c r="N43" s="244">
        <v>0</v>
      </c>
    </row>
    <row r="44" spans="1:14" s="32" customFormat="1" ht="12.75" customHeight="1">
      <c r="A44" s="183">
        <v>1</v>
      </c>
      <c r="B44" s="211"/>
      <c r="C44" s="211"/>
      <c r="D44" s="211"/>
      <c r="E44" s="211"/>
      <c r="F44" s="211"/>
      <c r="G44" s="211"/>
      <c r="H44" s="262"/>
      <c r="I44" s="212">
        <v>312</v>
      </c>
      <c r="J44" s="213" t="s">
        <v>111</v>
      </c>
      <c r="K44" s="214">
        <v>12000</v>
      </c>
      <c r="L44" s="214">
        <v>14000</v>
      </c>
      <c r="M44" s="214">
        <f>SUM(M45)</f>
        <v>13200</v>
      </c>
      <c r="N44" s="241">
        <f>SUM(M44/L44)*100</f>
        <v>94.28571428571428</v>
      </c>
    </row>
    <row r="45" spans="1:14" ht="12.75" customHeight="1">
      <c r="A45" s="183"/>
      <c r="B45" s="183"/>
      <c r="C45" s="183"/>
      <c r="D45" s="183"/>
      <c r="E45" s="183"/>
      <c r="F45" s="183"/>
      <c r="G45" s="183"/>
      <c r="H45" s="236">
        <v>2</v>
      </c>
      <c r="I45" s="205">
        <v>3121</v>
      </c>
      <c r="J45" s="215" t="s">
        <v>111</v>
      </c>
      <c r="K45" s="222"/>
      <c r="L45" s="222"/>
      <c r="M45" s="179">
        <v>13200</v>
      </c>
      <c r="N45" s="244">
        <v>0</v>
      </c>
    </row>
    <row r="46" spans="1:14" s="87" customFormat="1" ht="12" customHeight="1">
      <c r="A46" s="263">
        <v>1</v>
      </c>
      <c r="B46" s="264"/>
      <c r="C46" s="264"/>
      <c r="D46" s="264"/>
      <c r="E46" s="264"/>
      <c r="F46" s="264"/>
      <c r="G46" s="264"/>
      <c r="H46" s="262"/>
      <c r="I46" s="212">
        <v>313</v>
      </c>
      <c r="J46" s="216" t="s">
        <v>112</v>
      </c>
      <c r="K46" s="214">
        <v>46000</v>
      </c>
      <c r="L46" s="214">
        <v>46000</v>
      </c>
      <c r="M46" s="214">
        <f>SUM(M47:M48)</f>
        <v>35754.37</v>
      </c>
      <c r="N46" s="241">
        <f>SUM(M46/L46)*100</f>
        <v>77.72689130434783</v>
      </c>
    </row>
    <row r="47" spans="1:14" ht="12" customHeight="1">
      <c r="A47" s="183"/>
      <c r="B47" s="183"/>
      <c r="C47" s="183"/>
      <c r="D47" s="183"/>
      <c r="E47" s="183"/>
      <c r="F47" s="183"/>
      <c r="G47" s="183"/>
      <c r="H47" s="236">
        <v>3</v>
      </c>
      <c r="I47" s="205">
        <v>3132</v>
      </c>
      <c r="J47" s="215" t="s">
        <v>113</v>
      </c>
      <c r="K47" s="222"/>
      <c r="L47" s="222"/>
      <c r="M47" s="179">
        <v>32220.54</v>
      </c>
      <c r="N47" s="244">
        <v>0</v>
      </c>
    </row>
    <row r="48" spans="1:14" ht="12" customHeight="1">
      <c r="A48" s="183"/>
      <c r="B48" s="183"/>
      <c r="C48" s="183"/>
      <c r="D48" s="183"/>
      <c r="E48" s="183"/>
      <c r="F48" s="183"/>
      <c r="G48" s="183"/>
      <c r="H48" s="236">
        <v>4</v>
      </c>
      <c r="I48" s="205">
        <v>3133</v>
      </c>
      <c r="J48" s="215" t="s">
        <v>114</v>
      </c>
      <c r="K48" s="222"/>
      <c r="L48" s="222"/>
      <c r="M48" s="179">
        <v>3533.83</v>
      </c>
      <c r="N48" s="244">
        <v>0</v>
      </c>
    </row>
    <row r="49" spans="1:14" ht="12.75" customHeight="1">
      <c r="A49" s="183"/>
      <c r="B49" s="183"/>
      <c r="C49" s="183"/>
      <c r="D49" s="183"/>
      <c r="E49" s="183"/>
      <c r="F49" s="183"/>
      <c r="G49" s="183"/>
      <c r="H49" s="236"/>
      <c r="I49" s="198">
        <v>32</v>
      </c>
      <c r="J49" s="169" t="s">
        <v>115</v>
      </c>
      <c r="K49" s="209">
        <f>SUM(K50)</f>
        <v>14000</v>
      </c>
      <c r="L49" s="209">
        <f>SUM(L50)</f>
        <v>2500</v>
      </c>
      <c r="M49" s="209">
        <f>SUM(M50)</f>
        <v>1020.2</v>
      </c>
      <c r="N49" s="241">
        <f>SUM(M49/L49)*100</f>
        <v>40.808</v>
      </c>
    </row>
    <row r="50" spans="1:14" ht="12.75" customHeight="1">
      <c r="A50" s="183">
        <v>1</v>
      </c>
      <c r="B50" s="183"/>
      <c r="C50" s="183"/>
      <c r="D50" s="183"/>
      <c r="E50" s="183"/>
      <c r="F50" s="183"/>
      <c r="G50" s="183"/>
      <c r="H50" s="236"/>
      <c r="I50" s="198">
        <v>321</v>
      </c>
      <c r="J50" s="169" t="s">
        <v>216</v>
      </c>
      <c r="K50" s="209">
        <v>14000</v>
      </c>
      <c r="L50" s="209">
        <v>2500</v>
      </c>
      <c r="M50" s="209">
        <f>SUM(M51:M53)</f>
        <v>1020.2</v>
      </c>
      <c r="N50" s="241">
        <f>SUM(M50/L50)*100</f>
        <v>40.808</v>
      </c>
    </row>
    <row r="51" spans="1:14" ht="12" customHeight="1">
      <c r="A51" s="183"/>
      <c r="B51" s="183"/>
      <c r="C51" s="183"/>
      <c r="D51" s="183"/>
      <c r="E51" s="183"/>
      <c r="F51" s="183"/>
      <c r="G51" s="183"/>
      <c r="H51" s="236">
        <v>5</v>
      </c>
      <c r="I51" s="217">
        <v>3211</v>
      </c>
      <c r="J51" s="203" t="s">
        <v>117</v>
      </c>
      <c r="K51" s="222"/>
      <c r="L51" s="222"/>
      <c r="M51" s="179">
        <v>370.2</v>
      </c>
      <c r="N51" s="244">
        <v>0</v>
      </c>
    </row>
    <row r="52" spans="1:14" ht="12.75" customHeight="1">
      <c r="A52" s="183"/>
      <c r="B52" s="183"/>
      <c r="C52" s="183"/>
      <c r="D52" s="183"/>
      <c r="E52" s="183"/>
      <c r="F52" s="183"/>
      <c r="G52" s="183"/>
      <c r="H52" s="236">
        <v>7</v>
      </c>
      <c r="I52" s="217">
        <v>3213</v>
      </c>
      <c r="J52" s="203" t="s">
        <v>118</v>
      </c>
      <c r="K52" s="222"/>
      <c r="L52" s="222"/>
      <c r="M52" s="179">
        <v>0</v>
      </c>
      <c r="N52" s="244">
        <v>0</v>
      </c>
    </row>
    <row r="53" spans="1:14" ht="12.75" customHeight="1">
      <c r="A53" s="183"/>
      <c r="B53" s="183"/>
      <c r="C53" s="183"/>
      <c r="D53" s="183"/>
      <c r="E53" s="183"/>
      <c r="F53" s="183"/>
      <c r="G53" s="183"/>
      <c r="H53" s="236">
        <v>8</v>
      </c>
      <c r="I53" s="217">
        <v>3214</v>
      </c>
      <c r="J53" s="203" t="s">
        <v>119</v>
      </c>
      <c r="K53" s="222"/>
      <c r="L53" s="222"/>
      <c r="M53" s="179">
        <v>650</v>
      </c>
      <c r="N53" s="244">
        <v>0</v>
      </c>
    </row>
    <row r="54" spans="1:14" ht="12.75" customHeight="1">
      <c r="A54" s="183"/>
      <c r="B54" s="183"/>
      <c r="C54" s="183"/>
      <c r="D54" s="183"/>
      <c r="E54" s="183"/>
      <c r="F54" s="183"/>
      <c r="G54" s="183"/>
      <c r="H54" s="249" t="s">
        <v>267</v>
      </c>
      <c r="I54" s="355" t="s">
        <v>268</v>
      </c>
      <c r="J54" s="355"/>
      <c r="K54" s="242">
        <f>SUM(K55)</f>
        <v>396500</v>
      </c>
      <c r="L54" s="242">
        <f>SUM(L55)</f>
        <v>533000</v>
      </c>
      <c r="M54" s="242">
        <f>SUM(M55)</f>
        <v>340005.31000000006</v>
      </c>
      <c r="N54" s="241">
        <f>SUM(M54/L54)*100</f>
        <v>63.79086491557224</v>
      </c>
    </row>
    <row r="55" spans="1:14" ht="12.75" customHeight="1">
      <c r="A55" s="183"/>
      <c r="B55" s="183"/>
      <c r="C55" s="183"/>
      <c r="D55" s="183"/>
      <c r="E55" s="183"/>
      <c r="F55" s="183"/>
      <c r="G55" s="183"/>
      <c r="H55" s="249"/>
      <c r="I55" s="266">
        <v>3</v>
      </c>
      <c r="J55" s="265" t="s">
        <v>212</v>
      </c>
      <c r="K55" s="242">
        <f>SUM(K56+K88)</f>
        <v>396500</v>
      </c>
      <c r="L55" s="242">
        <f>SUM(L56+L88)</f>
        <v>533000</v>
      </c>
      <c r="M55" s="242">
        <f>SUM(M56+M88)</f>
        <v>340005.31000000006</v>
      </c>
      <c r="N55" s="241">
        <f>SUM(M55/L55)*100</f>
        <v>63.79086491557224</v>
      </c>
    </row>
    <row r="56" spans="1:14" ht="12.75" customHeight="1">
      <c r="A56" s="183"/>
      <c r="B56" s="183"/>
      <c r="C56" s="183"/>
      <c r="D56" s="183"/>
      <c r="E56" s="183"/>
      <c r="F56" s="183"/>
      <c r="G56" s="183"/>
      <c r="H56" s="249"/>
      <c r="I56" s="266">
        <v>32</v>
      </c>
      <c r="J56" s="265" t="s">
        <v>115</v>
      </c>
      <c r="K56" s="242">
        <f>SUM(K57+K65+K83)</f>
        <v>387000</v>
      </c>
      <c r="L56" s="242">
        <f>SUM(L57+L65+L83)</f>
        <v>510000</v>
      </c>
      <c r="M56" s="242">
        <f>SUM(M57+M65+M83)</f>
        <v>332892.92000000004</v>
      </c>
      <c r="N56" s="241">
        <f>SUM(M56/L56)*100</f>
        <v>65.27312156862746</v>
      </c>
    </row>
    <row r="57" spans="1:14" s="32" customFormat="1" ht="12.75" customHeight="1">
      <c r="A57" s="183">
        <v>1</v>
      </c>
      <c r="B57" s="211"/>
      <c r="C57" s="211"/>
      <c r="D57" s="211"/>
      <c r="E57" s="211"/>
      <c r="F57" s="211"/>
      <c r="G57" s="211"/>
      <c r="H57" s="262"/>
      <c r="I57" s="218">
        <v>322</v>
      </c>
      <c r="J57" s="219" t="s">
        <v>120</v>
      </c>
      <c r="K57" s="214">
        <v>110000</v>
      </c>
      <c r="L57" s="214">
        <v>160000</v>
      </c>
      <c r="M57" s="214">
        <f>SUM(M58:M64)</f>
        <v>53085.520000000004</v>
      </c>
      <c r="N57" s="241">
        <f>SUM(M57/L57)*100</f>
        <v>33.178450000000005</v>
      </c>
    </row>
    <row r="58" spans="1:14" ht="12.75" customHeight="1">
      <c r="A58" s="183"/>
      <c r="B58" s="183"/>
      <c r="C58" s="183"/>
      <c r="D58" s="183"/>
      <c r="E58" s="183"/>
      <c r="F58" s="183"/>
      <c r="G58" s="183"/>
      <c r="H58" s="236">
        <v>12</v>
      </c>
      <c r="I58" s="205">
        <v>3221</v>
      </c>
      <c r="J58" s="220" t="s">
        <v>121</v>
      </c>
      <c r="K58" s="222"/>
      <c r="L58" s="222"/>
      <c r="M58" s="179">
        <v>8772.57</v>
      </c>
      <c r="N58" s="244">
        <v>0</v>
      </c>
    </row>
    <row r="59" spans="1:14" ht="12" customHeight="1">
      <c r="A59" s="183"/>
      <c r="B59" s="183"/>
      <c r="C59" s="183"/>
      <c r="D59" s="183"/>
      <c r="E59" s="183"/>
      <c r="F59" s="183"/>
      <c r="G59" s="183"/>
      <c r="H59" s="236">
        <v>13</v>
      </c>
      <c r="I59" s="217">
        <v>3223</v>
      </c>
      <c r="J59" s="220" t="s">
        <v>269</v>
      </c>
      <c r="K59" s="222"/>
      <c r="L59" s="222"/>
      <c r="M59" s="179">
        <v>15563.41</v>
      </c>
      <c r="N59" s="244">
        <v>0</v>
      </c>
    </row>
    <row r="60" spans="1:14" ht="12" customHeight="1">
      <c r="A60" s="183"/>
      <c r="B60" s="183"/>
      <c r="C60" s="183"/>
      <c r="D60" s="183"/>
      <c r="E60" s="183"/>
      <c r="F60" s="183"/>
      <c r="G60" s="183"/>
      <c r="H60" s="236">
        <v>39</v>
      </c>
      <c r="I60" s="217">
        <v>3223</v>
      </c>
      <c r="J60" s="220" t="s">
        <v>270</v>
      </c>
      <c r="K60" s="222"/>
      <c r="L60" s="222"/>
      <c r="M60" s="179">
        <v>17429.33</v>
      </c>
      <c r="N60" s="244">
        <v>0</v>
      </c>
    </row>
    <row r="61" spans="1:14" ht="12" customHeight="1">
      <c r="A61" s="183"/>
      <c r="B61" s="183"/>
      <c r="C61" s="183"/>
      <c r="D61" s="183"/>
      <c r="E61" s="183"/>
      <c r="F61" s="183"/>
      <c r="G61" s="183"/>
      <c r="H61" s="236">
        <v>14</v>
      </c>
      <c r="I61" s="217">
        <v>3224</v>
      </c>
      <c r="J61" s="220" t="s">
        <v>271</v>
      </c>
      <c r="K61" s="222"/>
      <c r="L61" s="222"/>
      <c r="M61" s="179">
        <v>1407.8</v>
      </c>
      <c r="N61" s="244">
        <v>0</v>
      </c>
    </row>
    <row r="62" spans="1:14" ht="12" customHeight="1">
      <c r="A62" s="183"/>
      <c r="B62" s="183"/>
      <c r="C62" s="183"/>
      <c r="D62" s="183"/>
      <c r="E62" s="183"/>
      <c r="F62" s="183"/>
      <c r="G62" s="183"/>
      <c r="H62" s="236">
        <v>15</v>
      </c>
      <c r="I62" s="217">
        <v>3224</v>
      </c>
      <c r="J62" s="220" t="s">
        <v>272</v>
      </c>
      <c r="K62" s="222"/>
      <c r="L62" s="222"/>
      <c r="M62" s="179">
        <v>1044.36</v>
      </c>
      <c r="N62" s="244">
        <v>0</v>
      </c>
    </row>
    <row r="63" spans="1:14" ht="12" customHeight="1">
      <c r="A63" s="183"/>
      <c r="B63" s="183"/>
      <c r="C63" s="183"/>
      <c r="D63" s="183"/>
      <c r="E63" s="183"/>
      <c r="F63" s="183"/>
      <c r="G63" s="183"/>
      <c r="H63" s="236">
        <v>40</v>
      </c>
      <c r="I63" s="217">
        <v>3224</v>
      </c>
      <c r="J63" s="220" t="s">
        <v>273</v>
      </c>
      <c r="K63" s="222"/>
      <c r="L63" s="222"/>
      <c r="M63" s="179">
        <v>2934.05</v>
      </c>
      <c r="N63" s="244">
        <v>0</v>
      </c>
    </row>
    <row r="64" spans="1:14" ht="12.75" customHeight="1">
      <c r="A64" s="183"/>
      <c r="B64" s="183"/>
      <c r="C64" s="183"/>
      <c r="D64" s="183"/>
      <c r="E64" s="183"/>
      <c r="F64" s="183"/>
      <c r="G64" s="183"/>
      <c r="H64" s="236">
        <v>16</v>
      </c>
      <c r="I64" s="205">
        <v>3225</v>
      </c>
      <c r="J64" s="220" t="s">
        <v>124</v>
      </c>
      <c r="K64" s="222"/>
      <c r="L64" s="222"/>
      <c r="M64" s="179">
        <v>5934</v>
      </c>
      <c r="N64" s="244">
        <v>0</v>
      </c>
    </row>
    <row r="65" spans="1:14" s="32" customFormat="1" ht="12" customHeight="1">
      <c r="A65" s="183">
        <v>1</v>
      </c>
      <c r="B65" s="211"/>
      <c r="C65" s="211"/>
      <c r="D65" s="211"/>
      <c r="E65" s="211"/>
      <c r="F65" s="211"/>
      <c r="G65" s="211"/>
      <c r="H65" s="262"/>
      <c r="I65" s="212">
        <v>323</v>
      </c>
      <c r="J65" s="221" t="s">
        <v>126</v>
      </c>
      <c r="K65" s="214">
        <v>244000</v>
      </c>
      <c r="L65" s="214">
        <v>311000</v>
      </c>
      <c r="M65" s="214">
        <f>SUM(M66:M82)</f>
        <v>246632.5</v>
      </c>
      <c r="N65" s="241">
        <f>SUM(M65/L65)*100</f>
        <v>79.30305466237942</v>
      </c>
    </row>
    <row r="66" spans="1:14" ht="12.75" customHeight="1">
      <c r="A66" s="183"/>
      <c r="B66" s="183"/>
      <c r="C66" s="183"/>
      <c r="D66" s="183"/>
      <c r="E66" s="183"/>
      <c r="F66" s="183"/>
      <c r="G66" s="183"/>
      <c r="H66" s="236">
        <v>17</v>
      </c>
      <c r="I66" s="205">
        <v>3231</v>
      </c>
      <c r="J66" s="206" t="s">
        <v>127</v>
      </c>
      <c r="K66" s="222"/>
      <c r="L66" s="222"/>
      <c r="M66" s="179">
        <v>28898.43</v>
      </c>
      <c r="N66" s="244">
        <v>0</v>
      </c>
    </row>
    <row r="67" spans="1:14" ht="12.75" customHeight="1">
      <c r="A67" s="183"/>
      <c r="B67" s="183"/>
      <c r="C67" s="183"/>
      <c r="D67" s="183"/>
      <c r="E67" s="183"/>
      <c r="F67" s="183"/>
      <c r="G67" s="183"/>
      <c r="H67" s="236">
        <v>18</v>
      </c>
      <c r="I67" s="205">
        <v>3232</v>
      </c>
      <c r="J67" s="206" t="s">
        <v>274</v>
      </c>
      <c r="K67" s="222"/>
      <c r="L67" s="222"/>
      <c r="M67" s="179">
        <v>0</v>
      </c>
      <c r="N67" s="244">
        <v>0</v>
      </c>
    </row>
    <row r="68" spans="1:14" ht="12.75" customHeight="1">
      <c r="A68" s="183"/>
      <c r="B68" s="183"/>
      <c r="C68" s="183"/>
      <c r="D68" s="183"/>
      <c r="E68" s="183"/>
      <c r="F68" s="183"/>
      <c r="G68" s="183"/>
      <c r="H68" s="236">
        <v>19</v>
      </c>
      <c r="I68" s="205">
        <v>3232</v>
      </c>
      <c r="J68" s="206" t="s">
        <v>275</v>
      </c>
      <c r="K68" s="222"/>
      <c r="L68" s="222"/>
      <c r="M68" s="179">
        <v>100</v>
      </c>
      <c r="N68" s="244">
        <v>0</v>
      </c>
    </row>
    <row r="69" spans="1:14" ht="13.5" customHeight="1">
      <c r="A69" s="183"/>
      <c r="B69" s="183"/>
      <c r="C69" s="183"/>
      <c r="D69" s="183"/>
      <c r="E69" s="183"/>
      <c r="F69" s="183"/>
      <c r="G69" s="183"/>
      <c r="H69" s="236">
        <v>20</v>
      </c>
      <c r="I69" s="217">
        <v>3233</v>
      </c>
      <c r="J69" s="203" t="s">
        <v>129</v>
      </c>
      <c r="K69" s="222"/>
      <c r="L69" s="222"/>
      <c r="M69" s="179">
        <v>9850</v>
      </c>
      <c r="N69" s="244">
        <v>0</v>
      </c>
    </row>
    <row r="70" spans="1:14" ht="12.75" customHeight="1">
      <c r="A70" s="183"/>
      <c r="B70" s="183"/>
      <c r="C70" s="183"/>
      <c r="D70" s="183"/>
      <c r="E70" s="183"/>
      <c r="F70" s="183"/>
      <c r="G70" s="183"/>
      <c r="H70" s="236">
        <v>21</v>
      </c>
      <c r="I70" s="217">
        <v>3234</v>
      </c>
      <c r="J70" s="203" t="s">
        <v>276</v>
      </c>
      <c r="K70" s="222"/>
      <c r="L70" s="222"/>
      <c r="M70" s="179">
        <v>720.46</v>
      </c>
      <c r="N70" s="244">
        <v>0</v>
      </c>
    </row>
    <row r="71" spans="1:14" ht="12.75" customHeight="1">
      <c r="A71" s="183"/>
      <c r="B71" s="183"/>
      <c r="C71" s="183"/>
      <c r="D71" s="183"/>
      <c r="E71" s="183"/>
      <c r="F71" s="183"/>
      <c r="G71" s="183"/>
      <c r="H71" s="236">
        <v>22</v>
      </c>
      <c r="I71" s="217">
        <v>3234</v>
      </c>
      <c r="J71" s="203" t="s">
        <v>277</v>
      </c>
      <c r="K71" s="222"/>
      <c r="L71" s="222"/>
      <c r="M71" s="179">
        <v>12597.7</v>
      </c>
      <c r="N71" s="244">
        <v>0</v>
      </c>
    </row>
    <row r="72" spans="1:14" ht="12.75" customHeight="1">
      <c r="A72" s="183"/>
      <c r="B72" s="183"/>
      <c r="C72" s="183"/>
      <c r="D72" s="183"/>
      <c r="E72" s="183"/>
      <c r="F72" s="183"/>
      <c r="G72" s="183"/>
      <c r="H72" s="236">
        <v>23</v>
      </c>
      <c r="I72" s="217">
        <v>3234</v>
      </c>
      <c r="J72" s="203" t="s">
        <v>278</v>
      </c>
      <c r="K72" s="222"/>
      <c r="L72" s="222"/>
      <c r="M72" s="179">
        <v>0</v>
      </c>
      <c r="N72" s="244">
        <v>0</v>
      </c>
    </row>
    <row r="73" spans="1:14" ht="12.75" customHeight="1">
      <c r="A73" s="183"/>
      <c r="B73" s="183"/>
      <c r="C73" s="183"/>
      <c r="D73" s="183"/>
      <c r="E73" s="183"/>
      <c r="F73" s="183"/>
      <c r="G73" s="183"/>
      <c r="H73" s="236" t="s">
        <v>279</v>
      </c>
      <c r="I73" s="217">
        <v>3234</v>
      </c>
      <c r="J73" s="203" t="s">
        <v>280</v>
      </c>
      <c r="K73" s="222"/>
      <c r="L73" s="222"/>
      <c r="M73" s="179">
        <v>21212.99</v>
      </c>
      <c r="N73" s="244">
        <v>0</v>
      </c>
    </row>
    <row r="74" spans="1:14" ht="12.75" customHeight="1">
      <c r="A74" s="183"/>
      <c r="B74" s="183"/>
      <c r="C74" s="183"/>
      <c r="D74" s="183"/>
      <c r="E74" s="183"/>
      <c r="F74" s="183"/>
      <c r="G74" s="183"/>
      <c r="H74" s="236" t="s">
        <v>281</v>
      </c>
      <c r="I74" s="217">
        <v>3237</v>
      </c>
      <c r="J74" s="203" t="s">
        <v>282</v>
      </c>
      <c r="K74" s="222"/>
      <c r="L74" s="222"/>
      <c r="M74" s="179">
        <v>16183.92</v>
      </c>
      <c r="N74" s="244">
        <v>0</v>
      </c>
    </row>
    <row r="75" spans="1:14" ht="12.75" customHeight="1">
      <c r="A75" s="183"/>
      <c r="B75" s="183"/>
      <c r="C75" s="183"/>
      <c r="D75" s="183"/>
      <c r="E75" s="183"/>
      <c r="F75" s="183"/>
      <c r="G75" s="183"/>
      <c r="H75" s="236" t="s">
        <v>283</v>
      </c>
      <c r="I75" s="217">
        <v>3237</v>
      </c>
      <c r="J75" s="203" t="s">
        <v>284</v>
      </c>
      <c r="K75" s="222"/>
      <c r="L75" s="222"/>
      <c r="M75" s="179">
        <v>0</v>
      </c>
      <c r="N75" s="244">
        <v>0</v>
      </c>
    </row>
    <row r="76" spans="1:14" ht="12.75" customHeight="1">
      <c r="A76" s="183"/>
      <c r="B76" s="183"/>
      <c r="C76" s="183"/>
      <c r="D76" s="183"/>
      <c r="E76" s="183"/>
      <c r="F76" s="183"/>
      <c r="G76" s="183"/>
      <c r="H76" s="236" t="s">
        <v>285</v>
      </c>
      <c r="I76" s="217">
        <v>3237</v>
      </c>
      <c r="J76" s="203" t="s">
        <v>286</v>
      </c>
      <c r="K76" s="222"/>
      <c r="L76" s="222"/>
      <c r="M76" s="179">
        <v>19968.58</v>
      </c>
      <c r="N76" s="244">
        <v>0</v>
      </c>
    </row>
    <row r="77" spans="1:14" ht="12.75" customHeight="1">
      <c r="A77" s="183"/>
      <c r="B77" s="183"/>
      <c r="C77" s="183"/>
      <c r="D77" s="183"/>
      <c r="E77" s="183"/>
      <c r="F77" s="183"/>
      <c r="G77" s="183"/>
      <c r="H77" s="236" t="s">
        <v>287</v>
      </c>
      <c r="I77" s="217">
        <v>3237</v>
      </c>
      <c r="J77" s="203" t="s">
        <v>288</v>
      </c>
      <c r="K77" s="222"/>
      <c r="L77" s="222"/>
      <c r="M77" s="179">
        <v>62232.89</v>
      </c>
      <c r="N77" s="244">
        <v>0</v>
      </c>
    </row>
    <row r="78" spans="1:14" ht="12.75" customHeight="1">
      <c r="A78" s="183"/>
      <c r="B78" s="183"/>
      <c r="C78" s="183"/>
      <c r="D78" s="183"/>
      <c r="E78" s="183"/>
      <c r="F78" s="183"/>
      <c r="G78" s="183"/>
      <c r="H78" s="236" t="s">
        <v>289</v>
      </c>
      <c r="I78" s="217">
        <v>3237</v>
      </c>
      <c r="J78" s="203" t="s">
        <v>290</v>
      </c>
      <c r="K78" s="222"/>
      <c r="L78" s="222"/>
      <c r="M78" s="179">
        <v>2756.39</v>
      </c>
      <c r="N78" s="244">
        <v>0</v>
      </c>
    </row>
    <row r="79" spans="1:14" ht="12.75" customHeight="1">
      <c r="A79" s="183"/>
      <c r="B79" s="183"/>
      <c r="C79" s="183"/>
      <c r="D79" s="183"/>
      <c r="E79" s="183"/>
      <c r="F79" s="183"/>
      <c r="G79" s="183"/>
      <c r="H79" s="236" t="s">
        <v>291</v>
      </c>
      <c r="I79" s="217">
        <v>3237</v>
      </c>
      <c r="J79" s="203" t="s">
        <v>292</v>
      </c>
      <c r="K79" s="222"/>
      <c r="L79" s="222"/>
      <c r="M79" s="179">
        <v>0</v>
      </c>
      <c r="N79" s="244">
        <v>0</v>
      </c>
    </row>
    <row r="80" spans="1:14" ht="12.75" customHeight="1">
      <c r="A80" s="183"/>
      <c r="B80" s="183"/>
      <c r="C80" s="183"/>
      <c r="D80" s="183"/>
      <c r="E80" s="183"/>
      <c r="F80" s="183"/>
      <c r="G80" s="183"/>
      <c r="H80" s="236" t="s">
        <v>293</v>
      </c>
      <c r="I80" s="217">
        <v>3237</v>
      </c>
      <c r="J80" s="203" t="s">
        <v>294</v>
      </c>
      <c r="K80" s="222"/>
      <c r="L80" s="222"/>
      <c r="M80" s="179">
        <v>12731.39</v>
      </c>
      <c r="N80" s="244">
        <v>0</v>
      </c>
    </row>
    <row r="81" spans="1:14" ht="12.75" customHeight="1">
      <c r="A81" s="183"/>
      <c r="B81" s="183"/>
      <c r="C81" s="183"/>
      <c r="D81" s="183"/>
      <c r="E81" s="183"/>
      <c r="F81" s="183"/>
      <c r="G81" s="183"/>
      <c r="H81" s="236" t="s">
        <v>295</v>
      </c>
      <c r="I81" s="217">
        <v>3238</v>
      </c>
      <c r="J81" s="203" t="s">
        <v>134</v>
      </c>
      <c r="K81" s="222"/>
      <c r="L81" s="222"/>
      <c r="M81" s="179">
        <v>42000</v>
      </c>
      <c r="N81" s="244">
        <v>0</v>
      </c>
    </row>
    <row r="82" spans="1:14" ht="12" customHeight="1">
      <c r="A82" s="183"/>
      <c r="B82" s="183"/>
      <c r="C82" s="183"/>
      <c r="D82" s="183"/>
      <c r="E82" s="183"/>
      <c r="F82" s="183"/>
      <c r="G82" s="183"/>
      <c r="H82" s="236" t="s">
        <v>296</v>
      </c>
      <c r="I82" s="205">
        <v>3239</v>
      </c>
      <c r="J82" s="206" t="s">
        <v>135</v>
      </c>
      <c r="K82" s="222"/>
      <c r="L82" s="222"/>
      <c r="M82" s="179">
        <v>17379.75</v>
      </c>
      <c r="N82" s="244">
        <v>0</v>
      </c>
    </row>
    <row r="83" spans="1:14" s="32" customFormat="1" ht="10.5" customHeight="1">
      <c r="A83" s="183">
        <v>1</v>
      </c>
      <c r="B83" s="211"/>
      <c r="C83" s="211"/>
      <c r="D83" s="211"/>
      <c r="E83" s="211"/>
      <c r="F83" s="211"/>
      <c r="G83" s="211"/>
      <c r="H83" s="262"/>
      <c r="I83" s="212">
        <v>329</v>
      </c>
      <c r="J83" s="213" t="s">
        <v>137</v>
      </c>
      <c r="K83" s="214">
        <v>33000</v>
      </c>
      <c r="L83" s="214">
        <v>39000</v>
      </c>
      <c r="M83" s="214">
        <f>SUM(M84:M87)</f>
        <v>33174.9</v>
      </c>
      <c r="N83" s="241">
        <f>SUM(M83/L83)*100</f>
        <v>85.06384615384616</v>
      </c>
    </row>
    <row r="84" spans="1:14" ht="12" customHeight="1">
      <c r="A84" s="183"/>
      <c r="B84" s="183"/>
      <c r="C84" s="183"/>
      <c r="D84" s="183"/>
      <c r="E84" s="183"/>
      <c r="F84" s="183"/>
      <c r="G84" s="183"/>
      <c r="H84" s="236" t="s">
        <v>297</v>
      </c>
      <c r="I84" s="205">
        <v>3292</v>
      </c>
      <c r="J84" s="206" t="s">
        <v>139</v>
      </c>
      <c r="K84" s="222"/>
      <c r="L84" s="222"/>
      <c r="M84" s="179">
        <v>11548.5</v>
      </c>
      <c r="N84" s="244">
        <v>0</v>
      </c>
    </row>
    <row r="85" spans="1:14" ht="12.75" customHeight="1">
      <c r="A85" s="183"/>
      <c r="B85" s="183"/>
      <c r="C85" s="183"/>
      <c r="D85" s="183"/>
      <c r="E85" s="183"/>
      <c r="F85" s="183"/>
      <c r="G85" s="183"/>
      <c r="H85" s="236" t="s">
        <v>298</v>
      </c>
      <c r="I85" s="205">
        <v>3293</v>
      </c>
      <c r="J85" s="203" t="s">
        <v>140</v>
      </c>
      <c r="K85" s="222"/>
      <c r="L85" s="222"/>
      <c r="M85" s="179">
        <v>21626.4</v>
      </c>
      <c r="N85" s="244">
        <v>0</v>
      </c>
    </row>
    <row r="86" spans="1:14" ht="12.75" customHeight="1">
      <c r="A86" s="183"/>
      <c r="B86" s="183"/>
      <c r="C86" s="183"/>
      <c r="D86" s="183"/>
      <c r="E86" s="183"/>
      <c r="F86" s="183"/>
      <c r="G86" s="183"/>
      <c r="H86" s="236" t="s">
        <v>299</v>
      </c>
      <c r="I86" s="205">
        <v>3294</v>
      </c>
      <c r="J86" s="203" t="s">
        <v>141</v>
      </c>
      <c r="K86" s="222"/>
      <c r="L86" s="222"/>
      <c r="M86" s="179">
        <v>0</v>
      </c>
      <c r="N86" s="244">
        <v>0</v>
      </c>
    </row>
    <row r="87" spans="1:14" ht="12.75" customHeight="1">
      <c r="A87" s="183"/>
      <c r="B87" s="183"/>
      <c r="C87" s="183"/>
      <c r="D87" s="183"/>
      <c r="E87" s="183"/>
      <c r="F87" s="183"/>
      <c r="G87" s="183"/>
      <c r="H87" s="236" t="s">
        <v>300</v>
      </c>
      <c r="I87" s="205">
        <v>3295</v>
      </c>
      <c r="J87" s="203" t="s">
        <v>142</v>
      </c>
      <c r="K87" s="222"/>
      <c r="L87" s="222"/>
      <c r="M87" s="179">
        <v>0</v>
      </c>
      <c r="N87" s="244">
        <v>0</v>
      </c>
    </row>
    <row r="88" spans="1:14" ht="12.75" customHeight="1">
      <c r="A88" s="183"/>
      <c r="B88" s="183"/>
      <c r="C88" s="183"/>
      <c r="D88" s="183"/>
      <c r="E88" s="183"/>
      <c r="F88" s="183"/>
      <c r="G88" s="183"/>
      <c r="H88" s="236"/>
      <c r="I88" s="198">
        <v>34</v>
      </c>
      <c r="J88" s="169" t="s">
        <v>143</v>
      </c>
      <c r="K88" s="223">
        <f>SUM(K89)</f>
        <v>9500</v>
      </c>
      <c r="L88" s="223">
        <f>SUM(L89)</f>
        <v>23000</v>
      </c>
      <c r="M88" s="223">
        <f>SUM(M89)</f>
        <v>7112.39</v>
      </c>
      <c r="N88" s="241">
        <f>SUM(M88/L88)*100</f>
        <v>30.923434782608698</v>
      </c>
    </row>
    <row r="89" spans="1:14" ht="12.75" customHeight="1">
      <c r="A89" s="183">
        <v>1</v>
      </c>
      <c r="B89" s="183"/>
      <c r="C89" s="183"/>
      <c r="D89" s="183"/>
      <c r="E89" s="183"/>
      <c r="F89" s="183"/>
      <c r="G89" s="183"/>
      <c r="H89" s="236"/>
      <c r="I89" s="198">
        <v>343</v>
      </c>
      <c r="J89" s="169" t="s">
        <v>146</v>
      </c>
      <c r="K89" s="223">
        <v>9500</v>
      </c>
      <c r="L89" s="223">
        <v>23000</v>
      </c>
      <c r="M89" s="223">
        <f>SUM(M90:M93)</f>
        <v>7112.39</v>
      </c>
      <c r="N89" s="241">
        <f>SUM(M89/L89)*100</f>
        <v>30.923434782608698</v>
      </c>
    </row>
    <row r="90" spans="1:14" ht="12" customHeight="1">
      <c r="A90" s="183"/>
      <c r="B90" s="183"/>
      <c r="C90" s="183"/>
      <c r="D90" s="183"/>
      <c r="E90" s="183"/>
      <c r="F90" s="183"/>
      <c r="G90" s="183"/>
      <c r="H90" s="236" t="s">
        <v>301</v>
      </c>
      <c r="I90" s="205">
        <v>3431</v>
      </c>
      <c r="J90" s="206" t="s">
        <v>147</v>
      </c>
      <c r="K90" s="222"/>
      <c r="L90" s="222"/>
      <c r="M90" s="179">
        <v>6759.52</v>
      </c>
      <c r="N90" s="244">
        <v>0</v>
      </c>
    </row>
    <row r="91" spans="1:14" ht="12" customHeight="1">
      <c r="A91" s="183"/>
      <c r="B91" s="183"/>
      <c r="C91" s="183"/>
      <c r="D91" s="183"/>
      <c r="E91" s="183"/>
      <c r="F91" s="183"/>
      <c r="G91" s="183"/>
      <c r="H91" s="236" t="s">
        <v>302</v>
      </c>
      <c r="I91" s="205">
        <v>3433</v>
      </c>
      <c r="J91" s="206" t="s">
        <v>219</v>
      </c>
      <c r="K91" s="222"/>
      <c r="L91" s="222"/>
      <c r="M91" s="179">
        <v>36.45</v>
      </c>
      <c r="N91" s="244">
        <v>0</v>
      </c>
    </row>
    <row r="92" spans="1:14" ht="12" customHeight="1">
      <c r="A92" s="183"/>
      <c r="B92" s="183"/>
      <c r="C92" s="183"/>
      <c r="D92" s="183"/>
      <c r="E92" s="183"/>
      <c r="F92" s="183"/>
      <c r="G92" s="183"/>
      <c r="H92" s="236" t="s">
        <v>303</v>
      </c>
      <c r="I92" s="205">
        <v>3434</v>
      </c>
      <c r="J92" s="206" t="s">
        <v>304</v>
      </c>
      <c r="K92" s="222"/>
      <c r="L92" s="222"/>
      <c r="M92" s="179">
        <v>316.42</v>
      </c>
      <c r="N92" s="244">
        <v>0</v>
      </c>
    </row>
    <row r="93" spans="1:14" ht="12" customHeight="1">
      <c r="A93" s="183"/>
      <c r="B93" s="183"/>
      <c r="C93" s="183"/>
      <c r="D93" s="183"/>
      <c r="E93" s="183"/>
      <c r="F93" s="183"/>
      <c r="G93" s="183"/>
      <c r="H93" s="236" t="s">
        <v>305</v>
      </c>
      <c r="I93" s="205">
        <v>3434</v>
      </c>
      <c r="J93" s="206" t="s">
        <v>220</v>
      </c>
      <c r="K93" s="222"/>
      <c r="L93" s="222"/>
      <c r="M93" s="179">
        <v>0</v>
      </c>
      <c r="N93" s="244">
        <v>0</v>
      </c>
    </row>
    <row r="94" spans="1:14" ht="12" customHeight="1">
      <c r="A94" s="183"/>
      <c r="B94" s="183"/>
      <c r="C94" s="183"/>
      <c r="D94" s="183"/>
      <c r="E94" s="183"/>
      <c r="F94" s="183"/>
      <c r="G94" s="183"/>
      <c r="H94" s="236"/>
      <c r="I94" s="205"/>
      <c r="J94" s="206"/>
      <c r="K94" s="222"/>
      <c r="L94" s="222"/>
      <c r="M94" s="179"/>
      <c r="N94" s="244">
        <v>0</v>
      </c>
    </row>
    <row r="95" spans="1:14" s="32" customFormat="1" ht="16.5" customHeight="1">
      <c r="A95" s="211"/>
      <c r="B95" s="211"/>
      <c r="C95" s="211"/>
      <c r="D95" s="211"/>
      <c r="E95" s="211"/>
      <c r="F95" s="211"/>
      <c r="G95" s="211"/>
      <c r="H95" s="249" t="s">
        <v>306</v>
      </c>
      <c r="I95" s="354" t="s">
        <v>307</v>
      </c>
      <c r="J95" s="354"/>
      <c r="K95" s="178">
        <f aca="true" t="shared" si="4" ref="K95:M97">SUM(K96)</f>
        <v>93000</v>
      </c>
      <c r="L95" s="178">
        <f t="shared" si="4"/>
        <v>110000</v>
      </c>
      <c r="M95" s="178">
        <f t="shared" si="4"/>
        <v>58124.98</v>
      </c>
      <c r="N95" s="241">
        <f>SUM(M95/L95)*100</f>
        <v>52.84089090909091</v>
      </c>
    </row>
    <row r="96" spans="1:14" s="32" customFormat="1" ht="12" customHeight="1">
      <c r="A96" s="211"/>
      <c r="B96" s="211"/>
      <c r="C96" s="211"/>
      <c r="D96" s="211"/>
      <c r="E96" s="211"/>
      <c r="F96" s="211"/>
      <c r="G96" s="211"/>
      <c r="H96" s="262"/>
      <c r="I96" s="196">
        <v>4</v>
      </c>
      <c r="J96" s="197" t="s">
        <v>224</v>
      </c>
      <c r="K96" s="178">
        <f t="shared" si="4"/>
        <v>93000</v>
      </c>
      <c r="L96" s="178">
        <f t="shared" si="4"/>
        <v>110000</v>
      </c>
      <c r="M96" s="178">
        <f t="shared" si="4"/>
        <v>58124.98</v>
      </c>
      <c r="N96" s="241">
        <f>SUM(M96/L96)*100</f>
        <v>52.84089090909091</v>
      </c>
    </row>
    <row r="97" spans="1:14" s="32" customFormat="1" ht="12.75" customHeight="1">
      <c r="A97" s="211"/>
      <c r="B97" s="211"/>
      <c r="C97" s="211"/>
      <c r="D97" s="211"/>
      <c r="E97" s="211"/>
      <c r="F97" s="211"/>
      <c r="G97" s="211"/>
      <c r="H97" s="262"/>
      <c r="I97" s="198">
        <v>42</v>
      </c>
      <c r="J97" s="169" t="s">
        <v>225</v>
      </c>
      <c r="K97" s="178">
        <f t="shared" si="4"/>
        <v>93000</v>
      </c>
      <c r="L97" s="178">
        <f t="shared" si="4"/>
        <v>110000</v>
      </c>
      <c r="M97" s="178">
        <f t="shared" si="4"/>
        <v>58124.98</v>
      </c>
      <c r="N97" s="241">
        <f>SUM(M97/L97)*100</f>
        <v>52.84089090909091</v>
      </c>
    </row>
    <row r="98" spans="1:14" s="32" customFormat="1" ht="12.75" customHeight="1">
      <c r="A98" s="211"/>
      <c r="B98" s="211"/>
      <c r="C98" s="211"/>
      <c r="D98" s="211"/>
      <c r="E98" s="211"/>
      <c r="F98" s="183"/>
      <c r="G98" s="211"/>
      <c r="H98" s="262"/>
      <c r="I98" s="198">
        <v>422</v>
      </c>
      <c r="J98" s="169" t="s">
        <v>167</v>
      </c>
      <c r="K98" s="224">
        <v>93000</v>
      </c>
      <c r="L98" s="224">
        <v>110000</v>
      </c>
      <c r="M98" s="224">
        <f>SUM(M99:M102)</f>
        <v>58124.98</v>
      </c>
      <c r="N98" s="241">
        <f>SUM(M98/L98)*100</f>
        <v>52.84089090909091</v>
      </c>
    </row>
    <row r="99" spans="1:14" ht="12.75">
      <c r="A99" s="183"/>
      <c r="B99" s="183"/>
      <c r="C99" s="183"/>
      <c r="D99" s="183"/>
      <c r="E99" s="183"/>
      <c r="F99" s="183"/>
      <c r="G99" s="183"/>
      <c r="H99" s="236" t="s">
        <v>308</v>
      </c>
      <c r="I99" s="205">
        <v>4221</v>
      </c>
      <c r="J99" s="206" t="s">
        <v>309</v>
      </c>
      <c r="K99" s="222"/>
      <c r="L99" s="222"/>
      <c r="M99" s="179">
        <v>9850</v>
      </c>
      <c r="N99" s="244">
        <v>0</v>
      </c>
    </row>
    <row r="100" spans="1:14" ht="12.75">
      <c r="A100" s="183"/>
      <c r="B100" s="183"/>
      <c r="C100" s="183"/>
      <c r="D100" s="183"/>
      <c r="E100" s="183"/>
      <c r="F100" s="183"/>
      <c r="G100" s="183"/>
      <c r="H100" s="236" t="s">
        <v>310</v>
      </c>
      <c r="I100" s="205">
        <v>4221</v>
      </c>
      <c r="J100" s="206" t="s">
        <v>311</v>
      </c>
      <c r="K100" s="222"/>
      <c r="L100" s="222"/>
      <c r="M100" s="179">
        <v>48274.98</v>
      </c>
      <c r="N100" s="244">
        <v>0</v>
      </c>
    </row>
    <row r="101" spans="1:14" s="268" customFormat="1" ht="12.75">
      <c r="A101" s="267"/>
      <c r="B101" s="267"/>
      <c r="C101" s="267"/>
      <c r="D101" s="267"/>
      <c r="E101" s="267"/>
      <c r="F101" s="267"/>
      <c r="G101" s="267"/>
      <c r="H101" s="236" t="s">
        <v>312</v>
      </c>
      <c r="I101" s="205">
        <v>4222</v>
      </c>
      <c r="J101" s="206" t="s">
        <v>313</v>
      </c>
      <c r="K101" s="222"/>
      <c r="L101" s="222"/>
      <c r="M101" s="179">
        <v>0</v>
      </c>
      <c r="N101" s="244">
        <v>0</v>
      </c>
    </row>
    <row r="102" spans="1:14" ht="12.75">
      <c r="A102" s="183"/>
      <c r="B102" s="183"/>
      <c r="C102" s="183"/>
      <c r="D102" s="183"/>
      <c r="E102" s="183"/>
      <c r="F102" s="183"/>
      <c r="G102" s="183"/>
      <c r="H102" s="236" t="s">
        <v>314</v>
      </c>
      <c r="I102" s="205">
        <v>4223</v>
      </c>
      <c r="J102" s="206" t="s">
        <v>170</v>
      </c>
      <c r="K102" s="222"/>
      <c r="L102" s="222"/>
      <c r="M102" s="179">
        <v>0</v>
      </c>
      <c r="N102" s="244">
        <v>0</v>
      </c>
    </row>
    <row r="103" spans="1:14" ht="19.5" customHeight="1">
      <c r="A103" s="183"/>
      <c r="B103" s="183"/>
      <c r="C103" s="183"/>
      <c r="D103" s="183"/>
      <c r="E103" s="183"/>
      <c r="F103" s="183"/>
      <c r="G103" s="183"/>
      <c r="H103" s="236"/>
      <c r="I103" s="174" t="s">
        <v>315</v>
      </c>
      <c r="J103" s="180"/>
      <c r="K103" s="181">
        <f>SUM(K104)</f>
        <v>5248100</v>
      </c>
      <c r="L103" s="181">
        <f>SUM(L104)</f>
        <v>3495500</v>
      </c>
      <c r="M103" s="181">
        <f>SUM(M104)</f>
        <v>2131693.93</v>
      </c>
      <c r="N103" s="241">
        <f>SUM(M103/L103)*100</f>
        <v>60.98394879130311</v>
      </c>
    </row>
    <row r="104" spans="1:14" ht="13.5" customHeight="1">
      <c r="A104" s="183"/>
      <c r="B104" s="183"/>
      <c r="C104" s="183"/>
      <c r="D104" s="183"/>
      <c r="E104" s="183"/>
      <c r="F104" s="183"/>
      <c r="G104" s="183"/>
      <c r="H104" s="257" t="s">
        <v>316</v>
      </c>
      <c r="I104" s="246" t="s">
        <v>317</v>
      </c>
      <c r="J104" s="269"/>
      <c r="K104" s="181">
        <f>SUM(K106+K187+K215)</f>
        <v>5248100</v>
      </c>
      <c r="L104" s="181">
        <f>SUM(L106+L187+L215)</f>
        <v>3495500</v>
      </c>
      <c r="M104" s="181">
        <f>SUM(M106+M187+M215)</f>
        <v>2131693.93</v>
      </c>
      <c r="N104" s="241">
        <f>SUM(M104/L104)*100</f>
        <v>60.98394879130311</v>
      </c>
    </row>
    <row r="105" spans="1:14" ht="11.25" customHeight="1">
      <c r="A105" s="183"/>
      <c r="B105" s="183"/>
      <c r="C105" s="183"/>
      <c r="D105" s="183"/>
      <c r="E105" s="183"/>
      <c r="F105" s="183"/>
      <c r="G105" s="183"/>
      <c r="H105" s="236"/>
      <c r="I105" s="201" t="s">
        <v>318</v>
      </c>
      <c r="J105" s="180"/>
      <c r="K105" s="270"/>
      <c r="L105" s="270"/>
      <c r="M105" s="270"/>
      <c r="N105" s="241"/>
    </row>
    <row r="106" spans="1:14" s="32" customFormat="1" ht="15" customHeight="1">
      <c r="A106" s="211"/>
      <c r="B106" s="211"/>
      <c r="C106" s="211"/>
      <c r="D106" s="211"/>
      <c r="E106" s="211"/>
      <c r="F106" s="211"/>
      <c r="G106" s="211"/>
      <c r="H106" s="249" t="s">
        <v>319</v>
      </c>
      <c r="I106" s="353" t="s">
        <v>320</v>
      </c>
      <c r="J106" s="353"/>
      <c r="K106" s="271">
        <f>SUM(K107,K116,K121,K128,K141,K150,K159,K169,K177,K182+K136+K164)</f>
        <v>4976100</v>
      </c>
      <c r="L106" s="271">
        <f>SUM(L107,L116,L121,L128,L141,L150,L159,L169,L177,L182+L136+L164)</f>
        <v>2928500</v>
      </c>
      <c r="M106" s="271">
        <f>SUM(M107,M116,M121,M128,M141,M150,M159,M169,M177,M182+M136+M164)</f>
        <v>1594571.62</v>
      </c>
      <c r="N106" s="251">
        <f>SUM(M106/L106)*100</f>
        <v>54.450115075977465</v>
      </c>
    </row>
    <row r="107" spans="1:14" s="32" customFormat="1" ht="15" customHeight="1">
      <c r="A107" s="211"/>
      <c r="B107" s="211"/>
      <c r="C107" s="211"/>
      <c r="D107" s="211"/>
      <c r="E107" s="211"/>
      <c r="F107" s="211"/>
      <c r="G107" s="211"/>
      <c r="H107" s="249" t="s">
        <v>321</v>
      </c>
      <c r="I107" s="356" t="s">
        <v>322</v>
      </c>
      <c r="J107" s="356"/>
      <c r="K107" s="272">
        <f aca="true" t="shared" si="5" ref="K107:M108">SUM(K108)</f>
        <v>225600</v>
      </c>
      <c r="L107" s="272">
        <f t="shared" si="5"/>
        <v>225600</v>
      </c>
      <c r="M107" s="272">
        <f t="shared" si="5"/>
        <v>55005.42999999999</v>
      </c>
      <c r="N107" s="241">
        <f>SUM(M107/L107)*100</f>
        <v>24.38183953900709</v>
      </c>
    </row>
    <row r="108" spans="1:14" ht="12.75">
      <c r="A108" s="183"/>
      <c r="B108" s="183"/>
      <c r="C108" s="183"/>
      <c r="D108" s="183"/>
      <c r="E108" s="183"/>
      <c r="F108" s="183"/>
      <c r="G108" s="183"/>
      <c r="H108" s="236"/>
      <c r="I108" s="196">
        <v>3</v>
      </c>
      <c r="J108" s="197" t="s">
        <v>212</v>
      </c>
      <c r="K108" s="178">
        <f t="shared" si="5"/>
        <v>225600</v>
      </c>
      <c r="L108" s="178">
        <f t="shared" si="5"/>
        <v>225600</v>
      </c>
      <c r="M108" s="178">
        <f t="shared" si="5"/>
        <v>55005.42999999999</v>
      </c>
      <c r="N108" s="241">
        <f>SUM(M108/L108)*100</f>
        <v>24.38183953900709</v>
      </c>
    </row>
    <row r="109" spans="1:14" ht="12.75" customHeight="1">
      <c r="A109" s="183"/>
      <c r="B109" s="183"/>
      <c r="C109" s="183"/>
      <c r="D109" s="183"/>
      <c r="E109" s="183"/>
      <c r="F109" s="183"/>
      <c r="G109" s="183"/>
      <c r="H109" s="236"/>
      <c r="I109" s="198">
        <v>32</v>
      </c>
      <c r="J109" s="169" t="s">
        <v>115</v>
      </c>
      <c r="K109" s="209">
        <f>SUM(K110,K113)</f>
        <v>225600</v>
      </c>
      <c r="L109" s="209">
        <f>SUM(L110,L113)</f>
        <v>225600</v>
      </c>
      <c r="M109" s="209">
        <f>SUM(M110,M113)</f>
        <v>55005.42999999999</v>
      </c>
      <c r="N109" s="241">
        <f>SUM(M109/L109)*100</f>
        <v>24.38183953900709</v>
      </c>
    </row>
    <row r="110" spans="1:14" ht="12.75" customHeight="1">
      <c r="A110" s="183">
        <v>1</v>
      </c>
      <c r="B110" s="183"/>
      <c r="C110" s="183">
        <v>4</v>
      </c>
      <c r="D110" s="183"/>
      <c r="E110" s="183"/>
      <c r="F110" s="183"/>
      <c r="G110" s="183"/>
      <c r="H110" s="236"/>
      <c r="I110" s="198">
        <v>322</v>
      </c>
      <c r="J110" s="169" t="s">
        <v>120</v>
      </c>
      <c r="K110" s="209">
        <v>220000</v>
      </c>
      <c r="L110" s="209">
        <v>220000</v>
      </c>
      <c r="M110" s="209">
        <f>SUM(M111+M112)</f>
        <v>53256.979999999996</v>
      </c>
      <c r="N110" s="241">
        <f>SUM(M110/L110)*100</f>
        <v>24.20771818181818</v>
      </c>
    </row>
    <row r="111" spans="1:14" ht="12.75" customHeight="1">
      <c r="A111" s="183"/>
      <c r="B111" s="183"/>
      <c r="C111" s="183"/>
      <c r="D111" s="183"/>
      <c r="E111" s="183"/>
      <c r="F111" s="183"/>
      <c r="G111" s="183"/>
      <c r="H111" s="236" t="s">
        <v>323</v>
      </c>
      <c r="I111" s="217">
        <v>3223</v>
      </c>
      <c r="J111" s="220" t="s">
        <v>122</v>
      </c>
      <c r="K111" s="222"/>
      <c r="L111" s="222"/>
      <c r="M111" s="179">
        <v>8556.91</v>
      </c>
      <c r="N111" s="244">
        <v>0</v>
      </c>
    </row>
    <row r="112" spans="1:14" ht="12.75" customHeight="1">
      <c r="A112" s="183"/>
      <c r="B112" s="183"/>
      <c r="C112" s="183"/>
      <c r="D112" s="183"/>
      <c r="E112" s="183"/>
      <c r="F112" s="183"/>
      <c r="G112" s="183"/>
      <c r="H112" s="236" t="s">
        <v>324</v>
      </c>
      <c r="I112" s="217">
        <v>3224</v>
      </c>
      <c r="J112" s="220" t="s">
        <v>325</v>
      </c>
      <c r="K112" s="222"/>
      <c r="L112" s="222"/>
      <c r="M112" s="179">
        <v>44700.07</v>
      </c>
      <c r="N112" s="244">
        <v>0</v>
      </c>
    </row>
    <row r="113" spans="1:14" s="32" customFormat="1" ht="12.75" customHeight="1">
      <c r="A113" s="183">
        <v>1</v>
      </c>
      <c r="B113" s="211"/>
      <c r="C113" s="211"/>
      <c r="D113" s="211"/>
      <c r="E113" s="211"/>
      <c r="F113" s="211"/>
      <c r="G113" s="211"/>
      <c r="H113" s="262"/>
      <c r="I113" s="218">
        <v>323</v>
      </c>
      <c r="J113" s="221" t="s">
        <v>126</v>
      </c>
      <c r="K113" s="209">
        <v>5600</v>
      </c>
      <c r="L113" s="209">
        <v>5600</v>
      </c>
      <c r="M113" s="209">
        <f>SUM(M114+M115)</f>
        <v>1748.45</v>
      </c>
      <c r="N113" s="241">
        <f>SUM(M113/L113)*100</f>
        <v>31.22232142857143</v>
      </c>
    </row>
    <row r="114" spans="1:14" s="268" customFormat="1" ht="12.75" customHeight="1">
      <c r="A114" s="267"/>
      <c r="B114" s="267"/>
      <c r="C114" s="267"/>
      <c r="D114" s="267"/>
      <c r="E114" s="267"/>
      <c r="F114" s="267"/>
      <c r="G114" s="267"/>
      <c r="H114" s="236" t="s">
        <v>326</v>
      </c>
      <c r="I114" s="217">
        <v>3232</v>
      </c>
      <c r="J114" s="220" t="s">
        <v>128</v>
      </c>
      <c r="K114" s="273"/>
      <c r="L114" s="273"/>
      <c r="M114" s="273">
        <v>0</v>
      </c>
      <c r="N114" s="244">
        <v>0</v>
      </c>
    </row>
    <row r="115" spans="1:14" ht="12.75" customHeight="1">
      <c r="A115" s="183"/>
      <c r="B115" s="183"/>
      <c r="C115" s="183"/>
      <c r="D115" s="183"/>
      <c r="E115" s="183"/>
      <c r="F115" s="183"/>
      <c r="G115" s="183"/>
      <c r="H115" s="236" t="s">
        <v>327</v>
      </c>
      <c r="I115" s="205">
        <v>3234</v>
      </c>
      <c r="J115" s="206" t="s">
        <v>130</v>
      </c>
      <c r="K115" s="222"/>
      <c r="L115" s="222"/>
      <c r="M115" s="179">
        <v>1748.45</v>
      </c>
      <c r="N115" s="244">
        <v>0</v>
      </c>
    </row>
    <row r="116" spans="1:14" ht="15" customHeight="1">
      <c r="A116" s="183"/>
      <c r="B116" s="183"/>
      <c r="C116" s="183"/>
      <c r="D116" s="183"/>
      <c r="E116" s="183"/>
      <c r="F116" s="183"/>
      <c r="G116" s="183"/>
      <c r="H116" s="249" t="s">
        <v>328</v>
      </c>
      <c r="I116" s="274" t="s">
        <v>329</v>
      </c>
      <c r="J116" s="252"/>
      <c r="K116" s="275">
        <f aca="true" t="shared" si="6" ref="K116:M118">SUM(K117)</f>
        <v>400000</v>
      </c>
      <c r="L116" s="275">
        <f t="shared" si="6"/>
        <v>400000</v>
      </c>
      <c r="M116" s="275">
        <f t="shared" si="6"/>
        <v>253946.35</v>
      </c>
      <c r="N116" s="241">
        <f>SUM(M116/L116)*100</f>
        <v>63.4865875</v>
      </c>
    </row>
    <row r="117" spans="1:14" ht="12.75" customHeight="1">
      <c r="A117" s="183"/>
      <c r="B117" s="183"/>
      <c r="C117" s="183"/>
      <c r="D117" s="183"/>
      <c r="E117" s="183"/>
      <c r="F117" s="183"/>
      <c r="G117" s="183"/>
      <c r="H117" s="236"/>
      <c r="I117" s="196">
        <v>3</v>
      </c>
      <c r="J117" s="197" t="s">
        <v>212</v>
      </c>
      <c r="K117" s="275">
        <f t="shared" si="6"/>
        <v>400000</v>
      </c>
      <c r="L117" s="275">
        <f t="shared" si="6"/>
        <v>400000</v>
      </c>
      <c r="M117" s="275">
        <f t="shared" si="6"/>
        <v>253946.35</v>
      </c>
      <c r="N117" s="241">
        <f>SUM(M117/L117)*100</f>
        <v>63.4865875</v>
      </c>
    </row>
    <row r="118" spans="1:14" ht="12.75" customHeight="1">
      <c r="A118" s="183"/>
      <c r="B118" s="183"/>
      <c r="C118" s="183"/>
      <c r="D118" s="183"/>
      <c r="E118" s="183"/>
      <c r="F118" s="183"/>
      <c r="G118" s="183"/>
      <c r="H118" s="236"/>
      <c r="I118" s="198">
        <v>32</v>
      </c>
      <c r="J118" s="169" t="s">
        <v>115</v>
      </c>
      <c r="K118" s="214">
        <f t="shared" si="6"/>
        <v>400000</v>
      </c>
      <c r="L118" s="214">
        <f t="shared" si="6"/>
        <v>400000</v>
      </c>
      <c r="M118" s="214">
        <f t="shared" si="6"/>
        <v>253946.35</v>
      </c>
      <c r="N118" s="241">
        <f>SUM(M118/L118)*100</f>
        <v>63.4865875</v>
      </c>
    </row>
    <row r="119" spans="1:14" ht="12.75" customHeight="1">
      <c r="A119" s="183"/>
      <c r="B119" s="183"/>
      <c r="C119" s="183">
        <v>4</v>
      </c>
      <c r="D119" s="183"/>
      <c r="E119" s="183"/>
      <c r="F119" s="183"/>
      <c r="G119" s="183"/>
      <c r="H119" s="236"/>
      <c r="I119" s="198">
        <v>322</v>
      </c>
      <c r="J119" s="169" t="s">
        <v>120</v>
      </c>
      <c r="K119" s="214">
        <v>400000</v>
      </c>
      <c r="L119" s="214">
        <v>400000</v>
      </c>
      <c r="M119" s="214">
        <f>SUM(M120)</f>
        <v>253946.35</v>
      </c>
      <c r="N119" s="241">
        <f>SUM(M119/L119)*100</f>
        <v>63.4865875</v>
      </c>
    </row>
    <row r="120" spans="1:14" ht="12.75" customHeight="1">
      <c r="A120" s="183"/>
      <c r="B120" s="183"/>
      <c r="C120" s="183"/>
      <c r="D120" s="183"/>
      <c r="E120" s="183"/>
      <c r="F120" s="183"/>
      <c r="G120" s="183"/>
      <c r="H120" s="236" t="s">
        <v>330</v>
      </c>
      <c r="I120" s="205">
        <v>3224</v>
      </c>
      <c r="J120" s="206" t="s">
        <v>325</v>
      </c>
      <c r="K120" s="222"/>
      <c r="L120" s="222"/>
      <c r="M120" s="179">
        <v>253946.35</v>
      </c>
      <c r="N120" s="244">
        <v>0</v>
      </c>
    </row>
    <row r="121" spans="1:14" ht="14.25" customHeight="1">
      <c r="A121" s="183"/>
      <c r="B121" s="183"/>
      <c r="C121" s="183"/>
      <c r="D121" s="183"/>
      <c r="E121" s="183"/>
      <c r="F121" s="183"/>
      <c r="G121" s="183"/>
      <c r="H121" s="249" t="s">
        <v>331</v>
      </c>
      <c r="I121" s="252" t="s">
        <v>332</v>
      </c>
      <c r="J121" s="276"/>
      <c r="K121" s="178">
        <f aca="true" t="shared" si="7" ref="K121:M122">SUM(K122)</f>
        <v>90000</v>
      </c>
      <c r="L121" s="178">
        <f t="shared" si="7"/>
        <v>100000</v>
      </c>
      <c r="M121" s="178">
        <f t="shared" si="7"/>
        <v>87063.46</v>
      </c>
      <c r="N121" s="241">
        <f>SUM(M121/L121)*100</f>
        <v>87.06346</v>
      </c>
    </row>
    <row r="122" spans="1:14" ht="12.75">
      <c r="A122" s="183"/>
      <c r="B122" s="183"/>
      <c r="C122" s="183"/>
      <c r="D122" s="183"/>
      <c r="E122" s="183"/>
      <c r="F122" s="183"/>
      <c r="G122" s="183"/>
      <c r="H122" s="236"/>
      <c r="I122" s="196">
        <v>3</v>
      </c>
      <c r="J122" s="197" t="s">
        <v>212</v>
      </c>
      <c r="K122" s="178">
        <f t="shared" si="7"/>
        <v>90000</v>
      </c>
      <c r="L122" s="178">
        <f t="shared" si="7"/>
        <v>100000</v>
      </c>
      <c r="M122" s="178">
        <f t="shared" si="7"/>
        <v>87063.46</v>
      </c>
      <c r="N122" s="241">
        <f>SUM(M122/L122)*100</f>
        <v>87.06346</v>
      </c>
    </row>
    <row r="123" spans="1:14" ht="12.75" customHeight="1">
      <c r="A123" s="183"/>
      <c r="B123" s="183"/>
      <c r="C123" s="183"/>
      <c r="D123" s="183"/>
      <c r="E123" s="183"/>
      <c r="F123" s="183"/>
      <c r="G123" s="183"/>
      <c r="H123" s="236"/>
      <c r="I123" s="198">
        <v>32</v>
      </c>
      <c r="J123" s="169" t="s">
        <v>115</v>
      </c>
      <c r="K123" s="209">
        <f>SUM(K124,K126)</f>
        <v>90000</v>
      </c>
      <c r="L123" s="209">
        <f>SUM(L124,L126)</f>
        <v>100000</v>
      </c>
      <c r="M123" s="209">
        <f>SUM(M124,M126)</f>
        <v>87063.46</v>
      </c>
      <c r="N123" s="241">
        <f>SUM(M123/L123)*100</f>
        <v>87.06346</v>
      </c>
    </row>
    <row r="124" spans="1:14" ht="12.75" customHeight="1">
      <c r="A124" s="183">
        <v>1</v>
      </c>
      <c r="B124" s="183"/>
      <c r="C124" s="183">
        <v>4</v>
      </c>
      <c r="D124" s="183"/>
      <c r="E124" s="183"/>
      <c r="F124" s="183"/>
      <c r="G124" s="183"/>
      <c r="H124" s="236"/>
      <c r="I124" s="198">
        <v>322</v>
      </c>
      <c r="J124" s="169" t="s">
        <v>120</v>
      </c>
      <c r="K124" s="209">
        <v>80000</v>
      </c>
      <c r="L124" s="209">
        <v>90000</v>
      </c>
      <c r="M124" s="209">
        <f>SUM(M125)</f>
        <v>87063.46</v>
      </c>
      <c r="N124" s="241">
        <f>SUM(M124/L124)*100</f>
        <v>96.73717777777779</v>
      </c>
    </row>
    <row r="125" spans="1:14" ht="12.75" customHeight="1">
      <c r="A125" s="183"/>
      <c r="B125" s="183"/>
      <c r="C125" s="183"/>
      <c r="D125" s="183"/>
      <c r="E125" s="183"/>
      <c r="F125" s="183"/>
      <c r="G125" s="183"/>
      <c r="H125" s="236" t="s">
        <v>333</v>
      </c>
      <c r="I125" s="217">
        <v>3223</v>
      </c>
      <c r="J125" s="220" t="s">
        <v>122</v>
      </c>
      <c r="K125" s="222"/>
      <c r="L125" s="222"/>
      <c r="M125" s="179">
        <v>87063.46</v>
      </c>
      <c r="N125" s="244">
        <v>0</v>
      </c>
    </row>
    <row r="126" spans="1:14" s="32" customFormat="1" ht="12.75" customHeight="1">
      <c r="A126" s="183">
        <v>1</v>
      </c>
      <c r="B126" s="211"/>
      <c r="C126" s="211"/>
      <c r="D126" s="211"/>
      <c r="E126" s="211"/>
      <c r="F126" s="211"/>
      <c r="G126" s="211"/>
      <c r="H126" s="262"/>
      <c r="I126" s="218">
        <v>323</v>
      </c>
      <c r="J126" s="221" t="s">
        <v>126</v>
      </c>
      <c r="K126" s="209">
        <v>10000</v>
      </c>
      <c r="L126" s="209">
        <v>10000</v>
      </c>
      <c r="M126" s="209">
        <f>SUM(M127)</f>
        <v>0</v>
      </c>
      <c r="N126" s="241">
        <f>SUM(M126/L126)*100</f>
        <v>0</v>
      </c>
    </row>
    <row r="127" spans="1:14" ht="12.75" customHeight="1">
      <c r="A127" s="183"/>
      <c r="B127" s="183"/>
      <c r="C127" s="183"/>
      <c r="D127" s="183"/>
      <c r="E127" s="183"/>
      <c r="F127" s="183"/>
      <c r="G127" s="183"/>
      <c r="H127" s="236" t="s">
        <v>334</v>
      </c>
      <c r="I127" s="205">
        <v>3232</v>
      </c>
      <c r="J127" s="206" t="s">
        <v>128</v>
      </c>
      <c r="K127" s="222"/>
      <c r="L127" s="222"/>
      <c r="M127" s="179">
        <v>0</v>
      </c>
      <c r="N127" s="244">
        <v>0</v>
      </c>
    </row>
    <row r="128" spans="1:14" ht="12.75" customHeight="1">
      <c r="A128" s="183"/>
      <c r="B128" s="183"/>
      <c r="C128" s="183"/>
      <c r="D128" s="183"/>
      <c r="E128" s="183"/>
      <c r="F128" s="183"/>
      <c r="G128" s="183"/>
      <c r="H128" s="249" t="s">
        <v>335</v>
      </c>
      <c r="I128" s="352" t="s">
        <v>336</v>
      </c>
      <c r="J128" s="352"/>
      <c r="K128" s="242">
        <f aca="true" t="shared" si="8" ref="K128:M129">SUM(K129)</f>
        <v>78000</v>
      </c>
      <c r="L128" s="242">
        <f t="shared" si="8"/>
        <v>78000</v>
      </c>
      <c r="M128" s="242">
        <f t="shared" si="8"/>
        <v>60832.479999999996</v>
      </c>
      <c r="N128" s="241">
        <f>SUM(M128/L128)*100</f>
        <v>77.99035897435897</v>
      </c>
    </row>
    <row r="129" spans="1:14" ht="12.75">
      <c r="A129" s="183"/>
      <c r="B129" s="183"/>
      <c r="C129" s="183"/>
      <c r="D129" s="183"/>
      <c r="E129" s="183"/>
      <c r="F129" s="183"/>
      <c r="G129" s="183"/>
      <c r="H129" s="236"/>
      <c r="I129" s="196">
        <v>3</v>
      </c>
      <c r="J129" s="197" t="s">
        <v>212</v>
      </c>
      <c r="K129" s="178">
        <f t="shared" si="8"/>
        <v>78000</v>
      </c>
      <c r="L129" s="178">
        <f t="shared" si="8"/>
        <v>78000</v>
      </c>
      <c r="M129" s="178">
        <f t="shared" si="8"/>
        <v>60832.479999999996</v>
      </c>
      <c r="N129" s="241">
        <f>SUM(M129/L129)*100</f>
        <v>77.99035897435897</v>
      </c>
    </row>
    <row r="130" spans="1:14" ht="12.75" customHeight="1">
      <c r="A130" s="183"/>
      <c r="B130" s="183"/>
      <c r="C130" s="183"/>
      <c r="D130" s="183"/>
      <c r="E130" s="183"/>
      <c r="F130" s="183"/>
      <c r="G130" s="183"/>
      <c r="H130" s="236"/>
      <c r="I130" s="198">
        <v>32</v>
      </c>
      <c r="J130" s="169" t="s">
        <v>115</v>
      </c>
      <c r="K130" s="209">
        <f>SUM(K131+K134)</f>
        <v>78000</v>
      </c>
      <c r="L130" s="209">
        <f>SUM(L131+L134)</f>
        <v>78000</v>
      </c>
      <c r="M130" s="209">
        <f>SUM(M131+M134)</f>
        <v>60832.479999999996</v>
      </c>
      <c r="N130" s="241">
        <f>SUM(M130/L130)*100</f>
        <v>77.99035897435897</v>
      </c>
    </row>
    <row r="131" spans="1:14" ht="12.75" customHeight="1">
      <c r="A131" s="183">
        <v>1</v>
      </c>
      <c r="B131" s="183"/>
      <c r="C131" s="183">
        <v>4</v>
      </c>
      <c r="D131" s="183"/>
      <c r="E131" s="183"/>
      <c r="F131" s="183"/>
      <c r="G131" s="183"/>
      <c r="H131" s="236"/>
      <c r="I131" s="198">
        <v>322</v>
      </c>
      <c r="J131" s="169" t="s">
        <v>120</v>
      </c>
      <c r="K131" s="209">
        <v>48000</v>
      </c>
      <c r="L131" s="209">
        <v>48000</v>
      </c>
      <c r="M131" s="209">
        <f>SUM(M132+M133)</f>
        <v>32902.479999999996</v>
      </c>
      <c r="N131" s="241">
        <f>SUM(M131/L131)*100</f>
        <v>68.54683333333332</v>
      </c>
    </row>
    <row r="132" spans="1:14" ht="12.75" customHeight="1">
      <c r="A132" s="183"/>
      <c r="B132" s="183"/>
      <c r="C132" s="183"/>
      <c r="D132" s="183"/>
      <c r="E132" s="183"/>
      <c r="F132" s="183"/>
      <c r="G132" s="183"/>
      <c r="H132" s="236" t="s">
        <v>337</v>
      </c>
      <c r="I132" s="217">
        <v>3223</v>
      </c>
      <c r="J132" s="220" t="s">
        <v>122</v>
      </c>
      <c r="K132" s="222"/>
      <c r="L132" s="222"/>
      <c r="M132" s="179">
        <v>25388.48</v>
      </c>
      <c r="N132" s="244">
        <v>0</v>
      </c>
    </row>
    <row r="133" spans="1:14" ht="12.75" customHeight="1">
      <c r="A133" s="183"/>
      <c r="B133" s="183"/>
      <c r="C133" s="183"/>
      <c r="D133" s="183"/>
      <c r="E133" s="183"/>
      <c r="F133" s="183"/>
      <c r="G133" s="183"/>
      <c r="H133" s="236" t="s">
        <v>338</v>
      </c>
      <c r="I133" s="217">
        <v>3224</v>
      </c>
      <c r="J133" s="220" t="s">
        <v>325</v>
      </c>
      <c r="K133" s="222"/>
      <c r="L133" s="222"/>
      <c r="M133" s="179">
        <v>7514</v>
      </c>
      <c r="N133" s="244">
        <v>0</v>
      </c>
    </row>
    <row r="134" spans="1:14" s="278" customFormat="1" ht="12.75" customHeight="1">
      <c r="A134" s="277"/>
      <c r="B134" s="277"/>
      <c r="C134" s="277"/>
      <c r="D134" s="277"/>
      <c r="E134" s="277"/>
      <c r="F134" s="277"/>
      <c r="G134" s="277"/>
      <c r="H134" s="262"/>
      <c r="I134" s="218">
        <v>323</v>
      </c>
      <c r="J134" s="221" t="s">
        <v>126</v>
      </c>
      <c r="K134" s="242">
        <v>30000</v>
      </c>
      <c r="L134" s="242">
        <v>30000</v>
      </c>
      <c r="M134" s="242">
        <f>SUM(M135)</f>
        <v>27930</v>
      </c>
      <c r="N134" s="241">
        <f>SUM(M134/L134)*100</f>
        <v>93.10000000000001</v>
      </c>
    </row>
    <row r="135" spans="1:14" s="268" customFormat="1" ht="12.75" customHeight="1">
      <c r="A135" s="267"/>
      <c r="B135" s="267"/>
      <c r="C135" s="267"/>
      <c r="D135" s="267"/>
      <c r="E135" s="267"/>
      <c r="F135" s="267"/>
      <c r="G135" s="267"/>
      <c r="H135" s="236" t="s">
        <v>339</v>
      </c>
      <c r="I135" s="217">
        <v>3232</v>
      </c>
      <c r="J135" s="220" t="s">
        <v>128</v>
      </c>
      <c r="K135" s="222"/>
      <c r="L135" s="222"/>
      <c r="M135" s="179">
        <v>27930</v>
      </c>
      <c r="N135" s="244">
        <v>0</v>
      </c>
    </row>
    <row r="136" spans="1:14" s="278" customFormat="1" ht="12.75" customHeight="1">
      <c r="A136" s="277"/>
      <c r="B136" s="277"/>
      <c r="C136" s="277"/>
      <c r="D136" s="277"/>
      <c r="E136" s="277"/>
      <c r="F136" s="277"/>
      <c r="G136" s="277"/>
      <c r="H136" s="249" t="s">
        <v>340</v>
      </c>
      <c r="I136" s="357" t="s">
        <v>341</v>
      </c>
      <c r="J136" s="357"/>
      <c r="K136" s="242">
        <f aca="true" t="shared" si="9" ref="K136:M138">SUM(K137)</f>
        <v>10000</v>
      </c>
      <c r="L136" s="242">
        <f t="shared" si="9"/>
        <v>95000</v>
      </c>
      <c r="M136" s="242">
        <f t="shared" si="9"/>
        <v>82000</v>
      </c>
      <c r="N136" s="241">
        <f>SUM(M136/L136)*100</f>
        <v>86.31578947368422</v>
      </c>
    </row>
    <row r="137" spans="1:14" s="278" customFormat="1" ht="12.75" customHeight="1">
      <c r="A137" s="277"/>
      <c r="B137" s="277"/>
      <c r="C137" s="277"/>
      <c r="D137" s="277"/>
      <c r="E137" s="277"/>
      <c r="F137" s="277"/>
      <c r="G137" s="277"/>
      <c r="H137" s="262"/>
      <c r="I137" s="218">
        <v>3</v>
      </c>
      <c r="J137" s="221" t="s">
        <v>212</v>
      </c>
      <c r="K137" s="242">
        <f t="shared" si="9"/>
        <v>10000</v>
      </c>
      <c r="L137" s="242">
        <f t="shared" si="9"/>
        <v>95000</v>
      </c>
      <c r="M137" s="242">
        <f t="shared" si="9"/>
        <v>82000</v>
      </c>
      <c r="N137" s="241">
        <f>SUM(M137/L137)*100</f>
        <v>86.31578947368422</v>
      </c>
    </row>
    <row r="138" spans="1:14" s="278" customFormat="1" ht="12.75" customHeight="1">
      <c r="A138" s="277"/>
      <c r="B138" s="277"/>
      <c r="C138" s="277"/>
      <c r="D138" s="277"/>
      <c r="E138" s="277"/>
      <c r="F138" s="277"/>
      <c r="G138" s="277"/>
      <c r="H138" s="262"/>
      <c r="I138" s="218">
        <v>32</v>
      </c>
      <c r="J138" s="221" t="s">
        <v>115</v>
      </c>
      <c r="K138" s="242">
        <f t="shared" si="9"/>
        <v>10000</v>
      </c>
      <c r="L138" s="242">
        <f t="shared" si="9"/>
        <v>95000</v>
      </c>
      <c r="M138" s="242">
        <f t="shared" si="9"/>
        <v>82000</v>
      </c>
      <c r="N138" s="241">
        <f>SUM(M138/L138)*100</f>
        <v>86.31578947368422</v>
      </c>
    </row>
    <row r="139" spans="1:14" s="278" customFormat="1" ht="12.75" customHeight="1">
      <c r="A139" s="277"/>
      <c r="B139" s="277"/>
      <c r="C139" s="277"/>
      <c r="D139" s="277"/>
      <c r="E139" s="277"/>
      <c r="F139" s="277"/>
      <c r="G139" s="277"/>
      <c r="H139" s="262"/>
      <c r="I139" s="218">
        <v>323</v>
      </c>
      <c r="J139" s="221" t="s">
        <v>126</v>
      </c>
      <c r="K139" s="242">
        <v>10000</v>
      </c>
      <c r="L139" s="242">
        <v>95000</v>
      </c>
      <c r="M139" s="242">
        <f>SUM(M140)</f>
        <v>82000</v>
      </c>
      <c r="N139" s="241">
        <f>SUM(M139/L139)*100</f>
        <v>86.31578947368422</v>
      </c>
    </row>
    <row r="140" spans="1:14" s="268" customFormat="1" ht="12.75" customHeight="1">
      <c r="A140" s="267"/>
      <c r="B140" s="267"/>
      <c r="C140" s="267"/>
      <c r="D140" s="267"/>
      <c r="E140" s="267"/>
      <c r="F140" s="267"/>
      <c r="G140" s="267"/>
      <c r="H140" s="236" t="s">
        <v>342</v>
      </c>
      <c r="I140" s="217">
        <v>3237</v>
      </c>
      <c r="J140" s="220" t="s">
        <v>343</v>
      </c>
      <c r="K140" s="222"/>
      <c r="L140" s="222"/>
      <c r="M140" s="179">
        <v>82000</v>
      </c>
      <c r="N140" s="244">
        <v>0</v>
      </c>
    </row>
    <row r="141" spans="1:14" s="32" customFormat="1" ht="14.25" customHeight="1">
      <c r="A141" s="211"/>
      <c r="B141" s="211"/>
      <c r="C141" s="211"/>
      <c r="D141" s="211"/>
      <c r="E141" s="211"/>
      <c r="F141" s="211"/>
      <c r="G141" s="211"/>
      <c r="H141" s="249" t="s">
        <v>344</v>
      </c>
      <c r="I141" s="354" t="s">
        <v>345</v>
      </c>
      <c r="J141" s="354"/>
      <c r="K141" s="214">
        <f aca="true" t="shared" si="10" ref="K141:M143">SUM(K142)</f>
        <v>874000</v>
      </c>
      <c r="L141" s="214">
        <f t="shared" si="10"/>
        <v>641000</v>
      </c>
      <c r="M141" s="214">
        <f t="shared" si="10"/>
        <v>106292.39</v>
      </c>
      <c r="N141" s="241">
        <f>SUM(M141/L141)*100</f>
        <v>16.582276131045244</v>
      </c>
    </row>
    <row r="142" spans="1:14" s="32" customFormat="1" ht="11.25" customHeight="1">
      <c r="A142" s="211"/>
      <c r="B142" s="211"/>
      <c r="C142" s="211"/>
      <c r="D142" s="211"/>
      <c r="E142" s="211"/>
      <c r="F142" s="211"/>
      <c r="G142" s="211"/>
      <c r="H142" s="236"/>
      <c r="I142" s="196">
        <v>4</v>
      </c>
      <c r="J142" s="197" t="s">
        <v>224</v>
      </c>
      <c r="K142" s="178">
        <f t="shared" si="10"/>
        <v>874000</v>
      </c>
      <c r="L142" s="178">
        <f t="shared" si="10"/>
        <v>641000</v>
      </c>
      <c r="M142" s="178">
        <f t="shared" si="10"/>
        <v>106292.39</v>
      </c>
      <c r="N142" s="241">
        <f>SUM(M142/L142)*100</f>
        <v>16.582276131045244</v>
      </c>
    </row>
    <row r="143" spans="1:14" ht="12.75" customHeight="1">
      <c r="A143" s="183"/>
      <c r="B143" s="183"/>
      <c r="C143" s="183"/>
      <c r="D143" s="183"/>
      <c r="E143" s="183"/>
      <c r="F143" s="183"/>
      <c r="G143" s="183"/>
      <c r="H143" s="236"/>
      <c r="I143" s="225">
        <v>45</v>
      </c>
      <c r="J143" s="226" t="s">
        <v>229</v>
      </c>
      <c r="K143" s="209">
        <f t="shared" si="10"/>
        <v>874000</v>
      </c>
      <c r="L143" s="209">
        <f t="shared" si="10"/>
        <v>641000</v>
      </c>
      <c r="M143" s="209">
        <f t="shared" si="10"/>
        <v>106292.39</v>
      </c>
      <c r="N143" s="241">
        <f>SUM(M143/L143)*100</f>
        <v>16.582276131045244</v>
      </c>
    </row>
    <row r="144" spans="1:14" ht="12.75" customHeight="1">
      <c r="A144" s="183"/>
      <c r="B144" s="183"/>
      <c r="C144" s="183">
        <v>4</v>
      </c>
      <c r="D144" s="183">
        <v>5</v>
      </c>
      <c r="E144" s="183"/>
      <c r="F144" s="183"/>
      <c r="G144" s="183"/>
      <c r="H144" s="236"/>
      <c r="I144" s="225">
        <v>451</v>
      </c>
      <c r="J144" s="226" t="s">
        <v>177</v>
      </c>
      <c r="K144" s="209">
        <v>874000</v>
      </c>
      <c r="L144" s="209">
        <v>641000</v>
      </c>
      <c r="M144" s="209">
        <f>SUM(M145:M148)</f>
        <v>106292.39</v>
      </c>
      <c r="N144" s="241">
        <f>SUM(M144/L144)*100</f>
        <v>16.582276131045244</v>
      </c>
    </row>
    <row r="145" spans="1:16" ht="12.75" customHeight="1">
      <c r="A145" s="183"/>
      <c r="B145" s="183"/>
      <c r="C145" s="183"/>
      <c r="D145" s="183"/>
      <c r="E145" s="183"/>
      <c r="F145" s="183"/>
      <c r="G145" s="183"/>
      <c r="H145" s="236" t="s">
        <v>346</v>
      </c>
      <c r="I145" s="205">
        <v>4511</v>
      </c>
      <c r="J145" s="215" t="s">
        <v>177</v>
      </c>
      <c r="K145" s="222"/>
      <c r="L145" s="222"/>
      <c r="M145" s="179">
        <v>0</v>
      </c>
      <c r="N145" s="244">
        <v>0</v>
      </c>
      <c r="O145" s="279"/>
      <c r="P145" s="279"/>
    </row>
    <row r="146" spans="1:16" ht="12.75" customHeight="1">
      <c r="A146" s="183"/>
      <c r="B146" s="183"/>
      <c r="C146" s="183"/>
      <c r="D146" s="183"/>
      <c r="E146" s="183"/>
      <c r="F146" s="183"/>
      <c r="G146" s="183"/>
      <c r="H146" s="236" t="s">
        <v>347</v>
      </c>
      <c r="I146" s="205">
        <v>4511</v>
      </c>
      <c r="J146" s="215" t="s">
        <v>348</v>
      </c>
      <c r="K146" s="222"/>
      <c r="L146" s="222"/>
      <c r="M146" s="179">
        <v>4726.8</v>
      </c>
      <c r="N146" s="244">
        <v>0</v>
      </c>
      <c r="O146" s="279"/>
      <c r="P146" s="279"/>
    </row>
    <row r="147" spans="1:16" ht="12.75" customHeight="1">
      <c r="A147" s="183"/>
      <c r="B147" s="183"/>
      <c r="C147" s="183"/>
      <c r="D147" s="183"/>
      <c r="E147" s="183"/>
      <c r="F147" s="183"/>
      <c r="G147" s="183"/>
      <c r="H147" s="236" t="s">
        <v>349</v>
      </c>
      <c r="I147" s="205">
        <v>4511</v>
      </c>
      <c r="J147" s="215" t="s">
        <v>350</v>
      </c>
      <c r="K147" s="222"/>
      <c r="L147" s="222"/>
      <c r="M147" s="179">
        <v>80478.09</v>
      </c>
      <c r="N147" s="244">
        <v>0</v>
      </c>
      <c r="O147" s="279"/>
      <c r="P147" s="279"/>
    </row>
    <row r="148" spans="1:16" ht="12.75" customHeight="1">
      <c r="A148" s="183"/>
      <c r="B148" s="183"/>
      <c r="C148" s="183"/>
      <c r="D148" s="183"/>
      <c r="E148" s="183"/>
      <c r="F148" s="183"/>
      <c r="G148" s="183"/>
      <c r="H148" s="236" t="s">
        <v>351</v>
      </c>
      <c r="I148" s="205">
        <v>4511</v>
      </c>
      <c r="J148" s="215" t="s">
        <v>352</v>
      </c>
      <c r="K148" s="222"/>
      <c r="L148" s="222"/>
      <c r="M148" s="179">
        <v>21087.5</v>
      </c>
      <c r="N148" s="244">
        <v>0</v>
      </c>
      <c r="O148" s="279"/>
      <c r="P148" s="279"/>
    </row>
    <row r="149" spans="1:16" ht="12.75" customHeight="1">
      <c r="A149" s="183"/>
      <c r="B149" s="183"/>
      <c r="C149" s="183"/>
      <c r="D149" s="183"/>
      <c r="E149" s="183"/>
      <c r="F149" s="183"/>
      <c r="G149" s="183"/>
      <c r="H149" s="236"/>
      <c r="I149" s="205"/>
      <c r="J149" s="215"/>
      <c r="K149" s="222"/>
      <c r="L149" s="222"/>
      <c r="M149" s="179"/>
      <c r="N149" s="241"/>
      <c r="O149" s="279"/>
      <c r="P149" s="279"/>
    </row>
    <row r="150" spans="1:14" ht="23.25" customHeight="1">
      <c r="A150" s="183"/>
      <c r="B150" s="183"/>
      <c r="C150" s="183"/>
      <c r="D150" s="183"/>
      <c r="E150" s="183"/>
      <c r="F150" s="183"/>
      <c r="G150" s="183"/>
      <c r="H150" s="249" t="s">
        <v>353</v>
      </c>
      <c r="I150" s="358" t="s">
        <v>354</v>
      </c>
      <c r="J150" s="358"/>
      <c r="K150" s="242">
        <f aca="true" t="shared" si="11" ref="K150:M152">K151</f>
        <v>1266500</v>
      </c>
      <c r="L150" s="242">
        <f t="shared" si="11"/>
        <v>350000</v>
      </c>
      <c r="M150" s="242">
        <f t="shared" si="11"/>
        <v>339962.5</v>
      </c>
      <c r="N150" s="241">
        <f>SUM(M150/L150)*100</f>
        <v>97.13214285714285</v>
      </c>
    </row>
    <row r="151" spans="1:14" ht="12.75">
      <c r="A151" s="183"/>
      <c r="B151" s="183"/>
      <c r="C151" s="183"/>
      <c r="D151" s="183"/>
      <c r="E151" s="183"/>
      <c r="F151" s="183"/>
      <c r="G151" s="183"/>
      <c r="H151" s="236"/>
      <c r="I151" s="196">
        <v>4</v>
      </c>
      <c r="J151" s="197" t="s">
        <v>224</v>
      </c>
      <c r="K151" s="242">
        <f t="shared" si="11"/>
        <v>1266500</v>
      </c>
      <c r="L151" s="242">
        <f t="shared" si="11"/>
        <v>350000</v>
      </c>
      <c r="M151" s="242">
        <f t="shared" si="11"/>
        <v>339962.5</v>
      </c>
      <c r="N151" s="241">
        <f>SUM(M151/L151)*100</f>
        <v>97.13214285714285</v>
      </c>
    </row>
    <row r="152" spans="1:14" ht="12.75">
      <c r="A152" s="183"/>
      <c r="B152" s="183"/>
      <c r="C152" s="183"/>
      <c r="D152" s="183"/>
      <c r="E152" s="183"/>
      <c r="F152" s="183"/>
      <c r="G152" s="183"/>
      <c r="H152" s="236"/>
      <c r="I152" s="196">
        <v>42</v>
      </c>
      <c r="J152" s="197" t="s">
        <v>355</v>
      </c>
      <c r="K152" s="242">
        <f t="shared" si="11"/>
        <v>1266500</v>
      </c>
      <c r="L152" s="242">
        <f t="shared" si="11"/>
        <v>350000</v>
      </c>
      <c r="M152" s="242">
        <f t="shared" si="11"/>
        <v>339962.5</v>
      </c>
      <c r="N152" s="241">
        <f>SUM(M152/L152)*100</f>
        <v>97.13214285714285</v>
      </c>
    </row>
    <row r="153" spans="1:14" ht="12.75">
      <c r="A153" s="183"/>
      <c r="B153" s="183"/>
      <c r="C153" s="183"/>
      <c r="D153" s="183"/>
      <c r="E153" s="183"/>
      <c r="F153" s="183"/>
      <c r="G153" s="183"/>
      <c r="H153" s="236"/>
      <c r="I153" s="196">
        <v>426</v>
      </c>
      <c r="J153" s="197" t="s">
        <v>356</v>
      </c>
      <c r="K153" s="242">
        <v>1266500</v>
      </c>
      <c r="L153" s="242">
        <v>350000</v>
      </c>
      <c r="M153" s="242">
        <f>SUM(M154:M158)</f>
        <v>339962.5</v>
      </c>
      <c r="N153" s="241">
        <f>SUM(M153/L153)*100</f>
        <v>97.13214285714285</v>
      </c>
    </row>
    <row r="154" spans="1:14" ht="12.75">
      <c r="A154" s="183"/>
      <c r="B154" s="183"/>
      <c r="C154" s="183"/>
      <c r="D154" s="183"/>
      <c r="E154" s="183"/>
      <c r="F154" s="183"/>
      <c r="G154" s="183"/>
      <c r="H154" s="236" t="s">
        <v>357</v>
      </c>
      <c r="I154" s="280">
        <v>4264</v>
      </c>
      <c r="J154" s="281" t="s">
        <v>358</v>
      </c>
      <c r="K154" s="222"/>
      <c r="L154" s="222"/>
      <c r="M154" s="222">
        <v>11500</v>
      </c>
      <c r="N154" s="244">
        <v>0</v>
      </c>
    </row>
    <row r="155" spans="1:14" ht="12.75">
      <c r="A155" s="183"/>
      <c r="B155" s="183"/>
      <c r="C155" s="183"/>
      <c r="D155" s="183"/>
      <c r="E155" s="183"/>
      <c r="F155" s="183"/>
      <c r="G155" s="183"/>
      <c r="H155" s="236" t="s">
        <v>359</v>
      </c>
      <c r="I155" s="280">
        <v>4264</v>
      </c>
      <c r="J155" s="281" t="s">
        <v>360</v>
      </c>
      <c r="K155" s="222"/>
      <c r="L155" s="222"/>
      <c r="M155" s="222">
        <v>84375</v>
      </c>
      <c r="N155" s="244">
        <v>0</v>
      </c>
    </row>
    <row r="156" spans="1:14" ht="12.75">
      <c r="A156" s="183"/>
      <c r="B156" s="183"/>
      <c r="C156" s="183"/>
      <c r="D156" s="183"/>
      <c r="E156" s="183"/>
      <c r="F156" s="183"/>
      <c r="G156" s="183"/>
      <c r="H156" s="236" t="s">
        <v>361</v>
      </c>
      <c r="I156" s="280">
        <v>4264</v>
      </c>
      <c r="J156" s="281" t="s">
        <v>362</v>
      </c>
      <c r="K156" s="222"/>
      <c r="L156" s="222"/>
      <c r="M156" s="222">
        <v>84087.5</v>
      </c>
      <c r="N156" s="244">
        <v>0</v>
      </c>
    </row>
    <row r="157" spans="1:14" ht="12.75">
      <c r="A157" s="183"/>
      <c r="B157" s="183"/>
      <c r="C157" s="183"/>
      <c r="D157" s="183"/>
      <c r="E157" s="183"/>
      <c r="F157" s="183"/>
      <c r="G157" s="183"/>
      <c r="H157" s="236" t="s">
        <v>363</v>
      </c>
      <c r="I157" s="280">
        <v>4264</v>
      </c>
      <c r="J157" s="281" t="s">
        <v>364</v>
      </c>
      <c r="K157" s="222"/>
      <c r="L157" s="222"/>
      <c r="M157" s="222">
        <v>33125</v>
      </c>
      <c r="N157" s="244">
        <v>0</v>
      </c>
    </row>
    <row r="158" spans="1:14" ht="11.25" customHeight="1">
      <c r="A158" s="267"/>
      <c r="B158" s="267"/>
      <c r="C158" s="267"/>
      <c r="D158" s="267"/>
      <c r="E158" s="267"/>
      <c r="F158" s="267"/>
      <c r="G158" s="267"/>
      <c r="H158" s="236" t="s">
        <v>365</v>
      </c>
      <c r="I158" s="205">
        <v>4264</v>
      </c>
      <c r="J158" s="206" t="s">
        <v>366</v>
      </c>
      <c r="K158" s="222"/>
      <c r="L158" s="222"/>
      <c r="M158" s="179">
        <v>126875</v>
      </c>
      <c r="N158" s="244">
        <v>0</v>
      </c>
    </row>
    <row r="159" spans="1:14" ht="12.75" customHeight="1">
      <c r="A159" s="277"/>
      <c r="B159" s="277"/>
      <c r="C159" s="277"/>
      <c r="D159" s="277"/>
      <c r="E159" s="277"/>
      <c r="F159" s="277"/>
      <c r="G159" s="277"/>
      <c r="H159" s="249" t="s">
        <v>367</v>
      </c>
      <c r="I159" s="354" t="s">
        <v>368</v>
      </c>
      <c r="J159" s="354"/>
      <c r="K159" s="214">
        <f aca="true" t="shared" si="12" ref="K159:M161">SUM(K160)</f>
        <v>0</v>
      </c>
      <c r="L159" s="214">
        <f t="shared" si="12"/>
        <v>45000</v>
      </c>
      <c r="M159" s="214">
        <f t="shared" si="12"/>
        <v>45000</v>
      </c>
      <c r="N159" s="241">
        <f>SUM(M159/L159)*100</f>
        <v>100</v>
      </c>
    </row>
    <row r="160" spans="1:16" ht="12.75" customHeight="1">
      <c r="A160" s="277"/>
      <c r="B160" s="277"/>
      <c r="C160" s="277"/>
      <c r="D160" s="277"/>
      <c r="E160" s="277"/>
      <c r="F160" s="277"/>
      <c r="G160" s="277"/>
      <c r="H160" s="262"/>
      <c r="I160" s="196">
        <v>4</v>
      </c>
      <c r="J160" s="197" t="s">
        <v>224</v>
      </c>
      <c r="K160" s="178">
        <f t="shared" si="12"/>
        <v>0</v>
      </c>
      <c r="L160" s="178">
        <f t="shared" si="12"/>
        <v>45000</v>
      </c>
      <c r="M160" s="178">
        <f t="shared" si="12"/>
        <v>45000</v>
      </c>
      <c r="N160" s="241">
        <f>SUM(M160/L160)*100</f>
        <v>100</v>
      </c>
      <c r="P160" s="20"/>
    </row>
    <row r="161" spans="1:14" ht="12.75" customHeight="1">
      <c r="A161" s="267"/>
      <c r="B161" s="267"/>
      <c r="C161" s="267"/>
      <c r="D161" s="267"/>
      <c r="E161" s="267"/>
      <c r="F161" s="267"/>
      <c r="G161" s="267"/>
      <c r="H161" s="236"/>
      <c r="I161" s="168">
        <v>42</v>
      </c>
      <c r="J161" s="169" t="s">
        <v>369</v>
      </c>
      <c r="K161" s="214">
        <f t="shared" si="12"/>
        <v>0</v>
      </c>
      <c r="L161" s="214">
        <f t="shared" si="12"/>
        <v>45000</v>
      </c>
      <c r="M161" s="214">
        <f t="shared" si="12"/>
        <v>45000</v>
      </c>
      <c r="N161" s="241">
        <f>SUM(M161/L161)*100</f>
        <v>100</v>
      </c>
    </row>
    <row r="162" spans="1:14" ht="12.75" customHeight="1">
      <c r="A162" s="267"/>
      <c r="B162" s="267"/>
      <c r="C162" s="267"/>
      <c r="D162" s="267">
        <v>5</v>
      </c>
      <c r="E162" s="267"/>
      <c r="F162" s="267"/>
      <c r="G162" s="267"/>
      <c r="H162" s="236"/>
      <c r="I162" s="168">
        <v>421</v>
      </c>
      <c r="J162" s="169" t="s">
        <v>163</v>
      </c>
      <c r="K162" s="214">
        <f>SUM(K163)</f>
        <v>0</v>
      </c>
      <c r="L162" s="214">
        <v>45000</v>
      </c>
      <c r="M162" s="214">
        <f>SUM(M163)</f>
        <v>45000</v>
      </c>
      <c r="N162" s="241">
        <f>SUM(M162/L162)*100</f>
        <v>100</v>
      </c>
    </row>
    <row r="163" spans="1:14" ht="12.75" customHeight="1">
      <c r="A163" s="267"/>
      <c r="B163" s="267"/>
      <c r="C163" s="267"/>
      <c r="D163" s="267"/>
      <c r="E163" s="267"/>
      <c r="F163" s="267"/>
      <c r="G163" s="267"/>
      <c r="H163" s="236" t="s">
        <v>370</v>
      </c>
      <c r="I163" s="217">
        <v>4212</v>
      </c>
      <c r="J163" s="203" t="s">
        <v>371</v>
      </c>
      <c r="K163" s="222"/>
      <c r="L163" s="222"/>
      <c r="M163" s="179">
        <v>45000</v>
      </c>
      <c r="N163" s="244">
        <v>0</v>
      </c>
    </row>
    <row r="164" spans="1:14" s="278" customFormat="1" ht="12.75" customHeight="1">
      <c r="A164" s="277"/>
      <c r="B164" s="277"/>
      <c r="C164" s="277"/>
      <c r="D164" s="277"/>
      <c r="E164" s="277"/>
      <c r="F164" s="277"/>
      <c r="G164" s="277"/>
      <c r="H164" s="249" t="s">
        <v>372</v>
      </c>
      <c r="I164" s="357" t="s">
        <v>373</v>
      </c>
      <c r="J164" s="357"/>
      <c r="K164" s="242">
        <f aca="true" t="shared" si="13" ref="K164:M166">SUM(K165)</f>
        <v>0</v>
      </c>
      <c r="L164" s="242">
        <f t="shared" si="13"/>
        <v>0</v>
      </c>
      <c r="M164" s="242">
        <f t="shared" si="13"/>
        <v>0</v>
      </c>
      <c r="N164" s="241">
        <v>0</v>
      </c>
    </row>
    <row r="165" spans="1:14" s="278" customFormat="1" ht="12.75" customHeight="1">
      <c r="A165" s="277"/>
      <c r="B165" s="277"/>
      <c r="C165" s="277"/>
      <c r="D165" s="277"/>
      <c r="E165" s="277"/>
      <c r="F165" s="277"/>
      <c r="G165" s="277"/>
      <c r="H165" s="262"/>
      <c r="I165" s="218">
        <v>4</v>
      </c>
      <c r="J165" s="219" t="s">
        <v>224</v>
      </c>
      <c r="K165" s="242">
        <f t="shared" si="13"/>
        <v>0</v>
      </c>
      <c r="L165" s="242">
        <f t="shared" si="13"/>
        <v>0</v>
      </c>
      <c r="M165" s="242">
        <f t="shared" si="13"/>
        <v>0</v>
      </c>
      <c r="N165" s="241">
        <v>0</v>
      </c>
    </row>
    <row r="166" spans="1:14" s="278" customFormat="1" ht="12.75" customHeight="1">
      <c r="A166" s="277"/>
      <c r="B166" s="277"/>
      <c r="C166" s="277"/>
      <c r="D166" s="277"/>
      <c r="E166" s="277"/>
      <c r="F166" s="277"/>
      <c r="G166" s="277"/>
      <c r="H166" s="262"/>
      <c r="I166" s="218">
        <v>42</v>
      </c>
      <c r="J166" s="219" t="s">
        <v>355</v>
      </c>
      <c r="K166" s="242">
        <f t="shared" si="13"/>
        <v>0</v>
      </c>
      <c r="L166" s="242">
        <f t="shared" si="13"/>
        <v>0</v>
      </c>
      <c r="M166" s="242">
        <f t="shared" si="13"/>
        <v>0</v>
      </c>
      <c r="N166" s="241">
        <v>0</v>
      </c>
    </row>
    <row r="167" spans="1:14" s="278" customFormat="1" ht="12.75" customHeight="1">
      <c r="A167" s="277"/>
      <c r="B167" s="277"/>
      <c r="C167" s="277"/>
      <c r="D167" s="277"/>
      <c r="E167" s="277"/>
      <c r="F167" s="277"/>
      <c r="G167" s="277"/>
      <c r="H167" s="262"/>
      <c r="I167" s="218">
        <v>421</v>
      </c>
      <c r="J167" s="219" t="s">
        <v>163</v>
      </c>
      <c r="K167" s="242">
        <v>0</v>
      </c>
      <c r="L167" s="242">
        <f>SUM(L168)</f>
        <v>0</v>
      </c>
      <c r="M167" s="242">
        <f>SUM(M168)</f>
        <v>0</v>
      </c>
      <c r="N167" s="241">
        <v>0</v>
      </c>
    </row>
    <row r="168" spans="1:14" s="268" customFormat="1" ht="12.75" customHeight="1">
      <c r="A168" s="267"/>
      <c r="B168" s="267"/>
      <c r="C168" s="267"/>
      <c r="D168" s="267"/>
      <c r="E168" s="267"/>
      <c r="F168" s="267"/>
      <c r="G168" s="267"/>
      <c r="H168" s="236" t="s">
        <v>374</v>
      </c>
      <c r="I168" s="217">
        <v>4214</v>
      </c>
      <c r="J168" s="203" t="s">
        <v>375</v>
      </c>
      <c r="K168" s="222"/>
      <c r="L168" s="222"/>
      <c r="M168" s="179">
        <v>0</v>
      </c>
      <c r="N168" s="244">
        <v>0</v>
      </c>
    </row>
    <row r="169" spans="1:14" ht="14.25" customHeight="1">
      <c r="A169" s="277"/>
      <c r="B169" s="277"/>
      <c r="C169" s="277"/>
      <c r="D169" s="277"/>
      <c r="E169" s="277"/>
      <c r="F169" s="277"/>
      <c r="G169" s="277"/>
      <c r="H169" s="249" t="s">
        <v>376</v>
      </c>
      <c r="I169" s="354" t="s">
        <v>377</v>
      </c>
      <c r="J169" s="354"/>
      <c r="K169" s="214">
        <f aca="true" t="shared" si="14" ref="K169:M170">SUM(K170)</f>
        <v>1927000</v>
      </c>
      <c r="L169" s="214">
        <f t="shared" si="14"/>
        <v>923900</v>
      </c>
      <c r="M169" s="214">
        <f t="shared" si="14"/>
        <v>521031.51</v>
      </c>
      <c r="N169" s="241">
        <f>SUM(M169/L169)*100</f>
        <v>56.394794891222</v>
      </c>
    </row>
    <row r="170" spans="1:14" ht="12.75" customHeight="1">
      <c r="A170" s="277"/>
      <c r="B170" s="277"/>
      <c r="C170" s="277"/>
      <c r="D170" s="277"/>
      <c r="E170" s="277"/>
      <c r="F170" s="277"/>
      <c r="G170" s="277"/>
      <c r="H170" s="262"/>
      <c r="I170" s="196">
        <v>4</v>
      </c>
      <c r="J170" s="197" t="s">
        <v>224</v>
      </c>
      <c r="K170" s="178">
        <f t="shared" si="14"/>
        <v>1927000</v>
      </c>
      <c r="L170" s="178">
        <f t="shared" si="14"/>
        <v>923900</v>
      </c>
      <c r="M170" s="178">
        <f t="shared" si="14"/>
        <v>521031.51</v>
      </c>
      <c r="N170" s="241">
        <f>SUM(M170/L170)*100</f>
        <v>56.394794891222</v>
      </c>
    </row>
    <row r="171" spans="1:14" ht="12.75" customHeight="1">
      <c r="A171" s="267"/>
      <c r="B171" s="267"/>
      <c r="C171" s="267"/>
      <c r="D171" s="267"/>
      <c r="E171" s="267"/>
      <c r="F171" s="267"/>
      <c r="G171" s="267"/>
      <c r="H171" s="236"/>
      <c r="I171" s="168">
        <v>42</v>
      </c>
      <c r="J171" s="169" t="s">
        <v>369</v>
      </c>
      <c r="K171" s="214">
        <f>SUM(K172+K175)</f>
        <v>1927000</v>
      </c>
      <c r="L171" s="214">
        <f>SUM(L172+L175)</f>
        <v>923900</v>
      </c>
      <c r="M171" s="214">
        <f>SUM(M172+M175)</f>
        <v>521031.51</v>
      </c>
      <c r="N171" s="241">
        <f>SUM(M171/L171)*100</f>
        <v>56.394794891222</v>
      </c>
    </row>
    <row r="172" spans="1:14" ht="12.75" customHeight="1">
      <c r="A172" s="267"/>
      <c r="B172" s="267"/>
      <c r="C172" s="183">
        <v>4</v>
      </c>
      <c r="D172" s="267"/>
      <c r="E172" s="267"/>
      <c r="F172" s="267"/>
      <c r="G172" s="267"/>
      <c r="H172" s="236"/>
      <c r="I172" s="168">
        <v>421</v>
      </c>
      <c r="J172" s="169" t="s">
        <v>163</v>
      </c>
      <c r="K172" s="214">
        <v>667000</v>
      </c>
      <c r="L172" s="214">
        <v>667000</v>
      </c>
      <c r="M172" s="214">
        <f>SUM(M173+M174)</f>
        <v>357333.44</v>
      </c>
      <c r="N172" s="241">
        <f>SUM(M172/L172)*100</f>
        <v>53.57322938530734</v>
      </c>
    </row>
    <row r="173" spans="1:14" ht="12.75" customHeight="1">
      <c r="A173" s="267"/>
      <c r="B173" s="267"/>
      <c r="C173" s="267"/>
      <c r="D173" s="267"/>
      <c r="E173" s="267"/>
      <c r="F173" s="267"/>
      <c r="G173" s="267"/>
      <c r="H173" s="236" t="s">
        <v>378</v>
      </c>
      <c r="I173" s="217">
        <v>4213</v>
      </c>
      <c r="J173" s="203" t="s">
        <v>379</v>
      </c>
      <c r="K173" s="222"/>
      <c r="L173" s="222"/>
      <c r="M173" s="179">
        <v>357333.44</v>
      </c>
      <c r="N173" s="244">
        <v>0</v>
      </c>
    </row>
    <row r="174" spans="1:14" ht="12.75" customHeight="1">
      <c r="A174" s="267"/>
      <c r="B174" s="267"/>
      <c r="C174" s="267"/>
      <c r="D174" s="267"/>
      <c r="E174" s="267"/>
      <c r="F174" s="267"/>
      <c r="G174" s="267"/>
      <c r="H174" s="236" t="s">
        <v>380</v>
      </c>
      <c r="I174" s="217">
        <v>4214</v>
      </c>
      <c r="J174" s="203" t="s">
        <v>381</v>
      </c>
      <c r="K174" s="222"/>
      <c r="L174" s="222"/>
      <c r="M174" s="222">
        <v>0</v>
      </c>
      <c r="N174" s="244">
        <v>0</v>
      </c>
    </row>
    <row r="175" spans="1:14" ht="12.75" customHeight="1">
      <c r="A175" s="267"/>
      <c r="B175" s="267"/>
      <c r="C175" s="267"/>
      <c r="D175" s="267"/>
      <c r="E175" s="267"/>
      <c r="F175" s="267"/>
      <c r="G175" s="267"/>
      <c r="H175" s="236"/>
      <c r="I175" s="218">
        <v>426</v>
      </c>
      <c r="J175" s="219" t="s">
        <v>174</v>
      </c>
      <c r="K175" s="214">
        <v>1260000</v>
      </c>
      <c r="L175" s="214">
        <v>256900</v>
      </c>
      <c r="M175" s="214">
        <f>SUM(M176)</f>
        <v>163698.07</v>
      </c>
      <c r="N175" s="241">
        <f>SUM(M175/L175)*100</f>
        <v>63.720541066562866</v>
      </c>
    </row>
    <row r="176" spans="1:14" ht="12.75" customHeight="1">
      <c r="A176" s="267"/>
      <c r="B176" s="267"/>
      <c r="C176" s="267"/>
      <c r="D176" s="267"/>
      <c r="E176" s="267"/>
      <c r="F176" s="267"/>
      <c r="G176" s="267"/>
      <c r="H176" s="236" t="s">
        <v>382</v>
      </c>
      <c r="I176" s="217">
        <v>4264</v>
      </c>
      <c r="J176" s="203" t="s">
        <v>383</v>
      </c>
      <c r="K176" s="222"/>
      <c r="L176" s="222"/>
      <c r="M176" s="179">
        <v>163698.07</v>
      </c>
      <c r="N176" s="241">
        <v>0</v>
      </c>
    </row>
    <row r="177" spans="1:14" ht="12.75" customHeight="1">
      <c r="A177" s="277"/>
      <c r="B177" s="277"/>
      <c r="C177" s="277"/>
      <c r="D177" s="277"/>
      <c r="E177" s="277"/>
      <c r="F177" s="277"/>
      <c r="G177" s="277"/>
      <c r="H177" s="249" t="s">
        <v>384</v>
      </c>
      <c r="I177" s="354" t="s">
        <v>385</v>
      </c>
      <c r="J177" s="354"/>
      <c r="K177" s="214">
        <f aca="true" t="shared" si="15" ref="K177:M179">SUM(K178)</f>
        <v>100000</v>
      </c>
      <c r="L177" s="214">
        <f t="shared" si="15"/>
        <v>65000</v>
      </c>
      <c r="M177" s="214">
        <f t="shared" si="15"/>
        <v>42567.5</v>
      </c>
      <c r="N177" s="241">
        <f>SUM(M177/L177)*100</f>
        <v>65.48846153846154</v>
      </c>
    </row>
    <row r="178" spans="1:14" ht="12.75" customHeight="1">
      <c r="A178" s="277"/>
      <c r="B178" s="277"/>
      <c r="C178" s="277"/>
      <c r="D178" s="277"/>
      <c r="E178" s="277"/>
      <c r="F178" s="277"/>
      <c r="G178" s="277"/>
      <c r="H178" s="262"/>
      <c r="I178" s="196">
        <v>4</v>
      </c>
      <c r="J178" s="197" t="s">
        <v>224</v>
      </c>
      <c r="K178" s="214">
        <f t="shared" si="15"/>
        <v>100000</v>
      </c>
      <c r="L178" s="178">
        <f t="shared" si="15"/>
        <v>65000</v>
      </c>
      <c r="M178" s="178">
        <f t="shared" si="15"/>
        <v>42567.5</v>
      </c>
      <c r="N178" s="241">
        <f>SUM(M178/L178)*100</f>
        <v>65.48846153846154</v>
      </c>
    </row>
    <row r="179" spans="1:14" ht="12.75" customHeight="1">
      <c r="A179" s="267"/>
      <c r="B179" s="267"/>
      <c r="C179" s="267"/>
      <c r="D179" s="267"/>
      <c r="E179" s="267"/>
      <c r="F179" s="267"/>
      <c r="G179" s="267"/>
      <c r="H179" s="236"/>
      <c r="I179" s="168">
        <v>42</v>
      </c>
      <c r="J179" s="169" t="s">
        <v>369</v>
      </c>
      <c r="K179" s="214">
        <f t="shared" si="15"/>
        <v>100000</v>
      </c>
      <c r="L179" s="214">
        <f t="shared" si="15"/>
        <v>65000</v>
      </c>
      <c r="M179" s="214">
        <f t="shared" si="15"/>
        <v>42567.5</v>
      </c>
      <c r="N179" s="241">
        <f>SUM(M179/L179)*100</f>
        <v>65.48846153846154</v>
      </c>
    </row>
    <row r="180" spans="1:14" ht="12.75" customHeight="1">
      <c r="A180" s="267"/>
      <c r="B180" s="267"/>
      <c r="C180" s="267"/>
      <c r="D180" s="267">
        <v>5</v>
      </c>
      <c r="E180" s="267"/>
      <c r="F180" s="267"/>
      <c r="G180" s="267"/>
      <c r="H180" s="236"/>
      <c r="I180" s="168">
        <v>421</v>
      </c>
      <c r="J180" s="169" t="s">
        <v>163</v>
      </c>
      <c r="K180" s="214">
        <v>100000</v>
      </c>
      <c r="L180" s="214">
        <v>65000</v>
      </c>
      <c r="M180" s="214">
        <f>SUM(M181)</f>
        <v>42567.5</v>
      </c>
      <c r="N180" s="241">
        <f>SUM(M180/L180)*100</f>
        <v>65.48846153846154</v>
      </c>
    </row>
    <row r="181" spans="1:14" ht="12.75" customHeight="1">
      <c r="A181" s="267"/>
      <c r="B181" s="267"/>
      <c r="C181" s="267"/>
      <c r="D181" s="267"/>
      <c r="E181" s="267"/>
      <c r="F181" s="267"/>
      <c r="G181" s="267"/>
      <c r="H181" s="236" t="s">
        <v>386</v>
      </c>
      <c r="I181" s="217">
        <v>4214</v>
      </c>
      <c r="J181" s="203" t="s">
        <v>166</v>
      </c>
      <c r="K181" s="222"/>
      <c r="L181" s="222"/>
      <c r="M181" s="179">
        <v>42567.5</v>
      </c>
      <c r="N181" s="244">
        <v>0</v>
      </c>
    </row>
    <row r="182" spans="1:14" ht="15.75" customHeight="1">
      <c r="A182" s="183"/>
      <c r="B182" s="183"/>
      <c r="C182" s="183"/>
      <c r="D182" s="183"/>
      <c r="E182" s="183"/>
      <c r="F182" s="183"/>
      <c r="G182" s="183"/>
      <c r="H182" s="249" t="s">
        <v>387</v>
      </c>
      <c r="I182" s="354" t="s">
        <v>388</v>
      </c>
      <c r="J182" s="354"/>
      <c r="K182" s="214">
        <f aca="true" t="shared" si="16" ref="K182:M184">SUM(K183)</f>
        <v>5000</v>
      </c>
      <c r="L182" s="214">
        <f t="shared" si="16"/>
        <v>5000</v>
      </c>
      <c r="M182" s="214">
        <f t="shared" si="16"/>
        <v>870</v>
      </c>
      <c r="N182" s="241">
        <f>SUM(M182/L182)*100</f>
        <v>17.4</v>
      </c>
    </row>
    <row r="183" spans="1:14" ht="12.75" customHeight="1">
      <c r="A183" s="183"/>
      <c r="B183" s="183"/>
      <c r="C183" s="183"/>
      <c r="D183" s="183"/>
      <c r="E183" s="183"/>
      <c r="F183" s="183"/>
      <c r="G183" s="183"/>
      <c r="H183" s="262"/>
      <c r="I183" s="196">
        <v>3</v>
      </c>
      <c r="J183" s="197" t="s">
        <v>224</v>
      </c>
      <c r="K183" s="178">
        <f t="shared" si="16"/>
        <v>5000</v>
      </c>
      <c r="L183" s="178">
        <f t="shared" si="16"/>
        <v>5000</v>
      </c>
      <c r="M183" s="178">
        <f t="shared" si="16"/>
        <v>870</v>
      </c>
      <c r="N183" s="241">
        <f>SUM(M183/L183)*100</f>
        <v>17.4</v>
      </c>
    </row>
    <row r="184" spans="1:14" ht="12.75" customHeight="1">
      <c r="A184" s="183"/>
      <c r="B184" s="183"/>
      <c r="C184" s="183"/>
      <c r="D184" s="183"/>
      <c r="E184" s="183"/>
      <c r="F184" s="183"/>
      <c r="G184" s="183"/>
      <c r="H184" s="236"/>
      <c r="I184" s="168">
        <v>32</v>
      </c>
      <c r="J184" s="169" t="s">
        <v>369</v>
      </c>
      <c r="K184" s="214">
        <f t="shared" si="16"/>
        <v>5000</v>
      </c>
      <c r="L184" s="214">
        <f t="shared" si="16"/>
        <v>5000</v>
      </c>
      <c r="M184" s="214">
        <f t="shared" si="16"/>
        <v>870</v>
      </c>
      <c r="N184" s="241">
        <f>SUM(M184/L184)*100</f>
        <v>17.4</v>
      </c>
    </row>
    <row r="185" spans="1:14" ht="12.75" customHeight="1">
      <c r="A185" s="183"/>
      <c r="B185" s="183"/>
      <c r="C185" s="183"/>
      <c r="D185" s="183"/>
      <c r="E185" s="183"/>
      <c r="F185" s="183">
        <v>7</v>
      </c>
      <c r="G185" s="183"/>
      <c r="H185" s="236"/>
      <c r="I185" s="168">
        <v>329</v>
      </c>
      <c r="J185" s="169" t="s">
        <v>137</v>
      </c>
      <c r="K185" s="214">
        <v>5000</v>
      </c>
      <c r="L185" s="214">
        <v>5000</v>
      </c>
      <c r="M185" s="214">
        <f>SUM(M186)</f>
        <v>870</v>
      </c>
      <c r="N185" s="241">
        <f>SUM(M185/L185)*100</f>
        <v>17.4</v>
      </c>
    </row>
    <row r="186" spans="1:14" ht="12.75" customHeight="1">
      <c r="A186" s="183"/>
      <c r="B186" s="183"/>
      <c r="C186" s="183"/>
      <c r="D186" s="183"/>
      <c r="E186" s="183"/>
      <c r="F186" s="183"/>
      <c r="G186" s="183"/>
      <c r="H186" s="236" t="s">
        <v>389</v>
      </c>
      <c r="I186" s="217">
        <v>3293</v>
      </c>
      <c r="J186" s="203" t="s">
        <v>140</v>
      </c>
      <c r="K186" s="222"/>
      <c r="L186" s="222"/>
      <c r="M186" s="179">
        <v>870</v>
      </c>
      <c r="N186" s="244">
        <v>0</v>
      </c>
    </row>
    <row r="187" spans="1:14" ht="12.75" customHeight="1">
      <c r="A187" s="183"/>
      <c r="B187" s="183"/>
      <c r="C187" s="183"/>
      <c r="D187" s="183"/>
      <c r="E187" s="183"/>
      <c r="F187" s="183"/>
      <c r="G187" s="183"/>
      <c r="H187" s="249" t="s">
        <v>390</v>
      </c>
      <c r="I187" s="359" t="s">
        <v>391</v>
      </c>
      <c r="J187" s="359"/>
      <c r="K187" s="250">
        <f>SUM(K188+K208)</f>
        <v>202000</v>
      </c>
      <c r="L187" s="250">
        <f>SUM(L188+L208)</f>
        <v>342000</v>
      </c>
      <c r="M187" s="250">
        <f>SUM(M188+M208)</f>
        <v>336390.31</v>
      </c>
      <c r="N187" s="251">
        <f>SUM(M187/L187)*100</f>
        <v>98.35973976608187</v>
      </c>
    </row>
    <row r="188" spans="1:14" ht="12.75" customHeight="1">
      <c r="A188" s="183"/>
      <c r="B188" s="183"/>
      <c r="C188" s="183"/>
      <c r="D188" s="183"/>
      <c r="E188" s="183"/>
      <c r="F188" s="183"/>
      <c r="G188" s="183"/>
      <c r="H188" s="249" t="s">
        <v>392</v>
      </c>
      <c r="I188" s="360" t="s">
        <v>393</v>
      </c>
      <c r="J188" s="360"/>
      <c r="K188" s="242">
        <f>SUM(K189)</f>
        <v>202000</v>
      </c>
      <c r="L188" s="242">
        <f>SUM(L189)</f>
        <v>342000</v>
      </c>
      <c r="M188" s="242">
        <f>SUM(M189)</f>
        <v>336390.31</v>
      </c>
      <c r="N188" s="241">
        <f>SUM(M188/L188)*100</f>
        <v>98.35973976608187</v>
      </c>
    </row>
    <row r="189" spans="1:14" s="32" customFormat="1" ht="12.75" customHeight="1">
      <c r="A189" s="211"/>
      <c r="B189" s="211"/>
      <c r="C189" s="211"/>
      <c r="D189" s="211"/>
      <c r="E189" s="211"/>
      <c r="F189" s="211"/>
      <c r="G189" s="211"/>
      <c r="H189" s="249"/>
      <c r="I189" s="266">
        <v>3</v>
      </c>
      <c r="J189" s="265" t="s">
        <v>394</v>
      </c>
      <c r="K189" s="242">
        <f>SUM(K190+K194)</f>
        <v>202000</v>
      </c>
      <c r="L189" s="242">
        <f>SUM(L190+L194)</f>
        <v>342000</v>
      </c>
      <c r="M189" s="242">
        <f>SUM(M190+M194)</f>
        <v>336390.31</v>
      </c>
      <c r="N189" s="241">
        <f>SUM(M189/L189)*100</f>
        <v>98.35973976608187</v>
      </c>
    </row>
    <row r="190" spans="1:14" s="32" customFormat="1" ht="12.75" customHeight="1">
      <c r="A190" s="211"/>
      <c r="B190" s="211"/>
      <c r="C190" s="211"/>
      <c r="D190" s="211"/>
      <c r="E190" s="211"/>
      <c r="F190" s="211"/>
      <c r="G190" s="211"/>
      <c r="H190" s="249"/>
      <c r="I190" s="266">
        <v>31</v>
      </c>
      <c r="J190" s="265" t="s">
        <v>108</v>
      </c>
      <c r="K190" s="242">
        <f>SUM(K191)</f>
        <v>0</v>
      </c>
      <c r="L190" s="242">
        <f>SUM(L191)</f>
        <v>0</v>
      </c>
      <c r="M190" s="242">
        <f>SUM(M191)</f>
        <v>0</v>
      </c>
      <c r="N190" s="241">
        <v>0</v>
      </c>
    </row>
    <row r="191" spans="1:14" s="32" customFormat="1" ht="12.75" customHeight="1">
      <c r="A191" s="211"/>
      <c r="B191" s="211"/>
      <c r="C191" s="211"/>
      <c r="D191" s="211"/>
      <c r="E191" s="211"/>
      <c r="F191" s="211"/>
      <c r="G191" s="211"/>
      <c r="H191" s="262"/>
      <c r="I191" s="266">
        <v>313</v>
      </c>
      <c r="J191" s="219" t="s">
        <v>112</v>
      </c>
      <c r="K191" s="242">
        <f>SUM(K192+K193)</f>
        <v>0</v>
      </c>
      <c r="L191" s="242">
        <f>SUM(L192+L193)</f>
        <v>0</v>
      </c>
      <c r="M191" s="242">
        <f>SUM(M192+M193)</f>
        <v>0</v>
      </c>
      <c r="N191" s="241">
        <v>0</v>
      </c>
    </row>
    <row r="192" spans="1:14" ht="12.75" customHeight="1">
      <c r="A192" s="183"/>
      <c r="B192" s="183"/>
      <c r="C192" s="183"/>
      <c r="D192" s="183"/>
      <c r="E192" s="183"/>
      <c r="F192" s="183"/>
      <c r="G192" s="183"/>
      <c r="H192" s="236"/>
      <c r="I192" s="282">
        <v>3132</v>
      </c>
      <c r="J192" s="203" t="s">
        <v>395</v>
      </c>
      <c r="K192" s="222"/>
      <c r="L192" s="222"/>
      <c r="M192" s="179">
        <v>0</v>
      </c>
      <c r="N192" s="244">
        <v>0</v>
      </c>
    </row>
    <row r="193" spans="1:14" ht="12.75" customHeight="1">
      <c r="A193" s="183"/>
      <c r="B193" s="183"/>
      <c r="C193" s="183"/>
      <c r="D193" s="183"/>
      <c r="E193" s="183"/>
      <c r="F193" s="183"/>
      <c r="G193" s="183"/>
      <c r="H193" s="236"/>
      <c r="I193" s="282">
        <v>3133</v>
      </c>
      <c r="J193" s="203" t="s">
        <v>396</v>
      </c>
      <c r="K193" s="222"/>
      <c r="L193" s="222"/>
      <c r="M193" s="179">
        <v>0</v>
      </c>
      <c r="N193" s="244">
        <v>0</v>
      </c>
    </row>
    <row r="194" spans="1:14" s="32" customFormat="1" ht="12.75" customHeight="1">
      <c r="A194" s="211"/>
      <c r="B194" s="211"/>
      <c r="C194" s="211"/>
      <c r="D194" s="211"/>
      <c r="E194" s="211"/>
      <c r="F194" s="211"/>
      <c r="G194" s="211"/>
      <c r="H194" s="262"/>
      <c r="I194" s="266">
        <v>32</v>
      </c>
      <c r="J194" s="219" t="s">
        <v>212</v>
      </c>
      <c r="K194" s="242">
        <f>SUM(K195,K202)</f>
        <v>202000</v>
      </c>
      <c r="L194" s="242">
        <f>SUM(L195,L202)</f>
        <v>342000</v>
      </c>
      <c r="M194" s="242">
        <f>SUM(M195,M202)</f>
        <v>336390.31</v>
      </c>
      <c r="N194" s="241">
        <f>SUM(M194/L194)*100</f>
        <v>98.35973976608187</v>
      </c>
    </row>
    <row r="195" spans="1:14" s="32" customFormat="1" ht="12.75" customHeight="1">
      <c r="A195" s="211"/>
      <c r="B195" s="211"/>
      <c r="C195" s="211"/>
      <c r="D195" s="211"/>
      <c r="E195" s="211"/>
      <c r="F195" s="211"/>
      <c r="G195" s="211"/>
      <c r="H195" s="262"/>
      <c r="I195" s="266">
        <v>322</v>
      </c>
      <c r="J195" s="219" t="s">
        <v>120</v>
      </c>
      <c r="K195" s="242">
        <v>52000</v>
      </c>
      <c r="L195" s="242">
        <v>72000</v>
      </c>
      <c r="M195" s="242">
        <f>SUM(M196:M201)</f>
        <v>71112.55</v>
      </c>
      <c r="N195" s="241">
        <f>SUM(M195/L195)*100</f>
        <v>98.76743055555556</v>
      </c>
    </row>
    <row r="196" spans="1:14" ht="12.75" customHeight="1">
      <c r="A196" s="183"/>
      <c r="B196" s="183"/>
      <c r="C196" s="183"/>
      <c r="D196" s="183"/>
      <c r="E196" s="183"/>
      <c r="F196" s="183"/>
      <c r="G196" s="183"/>
      <c r="H196" s="236" t="s">
        <v>397</v>
      </c>
      <c r="I196" s="282">
        <v>3223</v>
      </c>
      <c r="J196" s="203" t="s">
        <v>398</v>
      </c>
      <c r="K196" s="222"/>
      <c r="L196" s="222"/>
      <c r="M196" s="179">
        <v>38254.33</v>
      </c>
      <c r="N196" s="244">
        <v>0</v>
      </c>
    </row>
    <row r="197" spans="1:14" ht="12.75" customHeight="1">
      <c r="A197" s="183"/>
      <c r="B197" s="183"/>
      <c r="C197" s="183"/>
      <c r="D197" s="183"/>
      <c r="E197" s="183"/>
      <c r="F197" s="183"/>
      <c r="G197" s="183"/>
      <c r="H197" s="236" t="s">
        <v>399</v>
      </c>
      <c r="I197" s="282">
        <v>3223</v>
      </c>
      <c r="J197" s="203" t="s">
        <v>400</v>
      </c>
      <c r="K197" s="222"/>
      <c r="L197" s="222"/>
      <c r="M197" s="179">
        <v>450.04</v>
      </c>
      <c r="N197" s="244">
        <v>0</v>
      </c>
    </row>
    <row r="198" spans="1:14" ht="12.75" customHeight="1">
      <c r="A198" s="183"/>
      <c r="B198" s="183"/>
      <c r="C198" s="183"/>
      <c r="D198" s="183"/>
      <c r="E198" s="183"/>
      <c r="F198" s="183"/>
      <c r="G198" s="183"/>
      <c r="H198" s="236" t="s">
        <v>401</v>
      </c>
      <c r="I198" s="282">
        <v>3224</v>
      </c>
      <c r="J198" s="203" t="s">
        <v>402</v>
      </c>
      <c r="K198" s="222"/>
      <c r="L198" s="222"/>
      <c r="M198" s="179">
        <v>8680.18</v>
      </c>
      <c r="N198" s="244">
        <v>0</v>
      </c>
    </row>
    <row r="199" spans="1:14" ht="12.75" customHeight="1">
      <c r="A199" s="183"/>
      <c r="B199" s="183"/>
      <c r="C199" s="183"/>
      <c r="D199" s="183"/>
      <c r="E199" s="183"/>
      <c r="F199" s="183"/>
      <c r="G199" s="183"/>
      <c r="H199" s="236" t="s">
        <v>403</v>
      </c>
      <c r="I199" s="282">
        <v>3224</v>
      </c>
      <c r="J199" s="203" t="s">
        <v>404</v>
      </c>
      <c r="K199" s="222"/>
      <c r="L199" s="222"/>
      <c r="M199" s="179">
        <v>3469.65</v>
      </c>
      <c r="N199" s="244">
        <v>0</v>
      </c>
    </row>
    <row r="200" spans="1:14" ht="12.75" customHeight="1">
      <c r="A200" s="183"/>
      <c r="B200" s="183"/>
      <c r="C200" s="183"/>
      <c r="D200" s="183"/>
      <c r="E200" s="183"/>
      <c r="F200" s="183"/>
      <c r="G200" s="183"/>
      <c r="H200" s="236" t="s">
        <v>405</v>
      </c>
      <c r="I200" s="282">
        <v>3227</v>
      </c>
      <c r="J200" s="203" t="s">
        <v>125</v>
      </c>
      <c r="K200" s="222"/>
      <c r="L200" s="222"/>
      <c r="M200" s="179">
        <v>11537.4</v>
      </c>
      <c r="N200" s="244">
        <v>0</v>
      </c>
    </row>
    <row r="201" spans="1:14" ht="12.75" customHeight="1">
      <c r="A201" s="183"/>
      <c r="B201" s="183"/>
      <c r="C201" s="183"/>
      <c r="D201" s="183"/>
      <c r="E201" s="183"/>
      <c r="F201" s="183"/>
      <c r="G201" s="183"/>
      <c r="H201" s="236" t="s">
        <v>406</v>
      </c>
      <c r="I201" s="282">
        <v>3225</v>
      </c>
      <c r="J201" s="203" t="s">
        <v>407</v>
      </c>
      <c r="K201" s="222"/>
      <c r="L201" s="222"/>
      <c r="M201" s="179">
        <v>8720.95</v>
      </c>
      <c r="N201" s="244">
        <v>0</v>
      </c>
    </row>
    <row r="202" spans="1:14" s="32" customFormat="1" ht="12.75" customHeight="1">
      <c r="A202" s="211"/>
      <c r="B202" s="211"/>
      <c r="C202" s="211"/>
      <c r="D202" s="211"/>
      <c r="E202" s="211"/>
      <c r="F202" s="211"/>
      <c r="G202" s="211"/>
      <c r="H202" s="262"/>
      <c r="I202" s="266">
        <v>323</v>
      </c>
      <c r="J202" s="219" t="s">
        <v>126</v>
      </c>
      <c r="K202" s="242">
        <v>150000</v>
      </c>
      <c r="L202" s="242">
        <v>270000</v>
      </c>
      <c r="M202" s="242">
        <f>SUM(M203:M207)</f>
        <v>265277.76</v>
      </c>
      <c r="N202" s="241">
        <f>SUM(M202/L202)*100</f>
        <v>98.25102222222223</v>
      </c>
    </row>
    <row r="203" spans="1:14" ht="12.75" customHeight="1">
      <c r="A203" s="183"/>
      <c r="B203" s="183"/>
      <c r="C203" s="183"/>
      <c r="D203" s="183"/>
      <c r="E203" s="183"/>
      <c r="F203" s="183"/>
      <c r="G203" s="183"/>
      <c r="H203" s="236" t="s">
        <v>408</v>
      </c>
      <c r="I203" s="282">
        <v>3232</v>
      </c>
      <c r="J203" s="203" t="s">
        <v>409</v>
      </c>
      <c r="K203" s="222"/>
      <c r="L203" s="222"/>
      <c r="M203" s="179">
        <v>884</v>
      </c>
      <c r="N203" s="244">
        <v>0</v>
      </c>
    </row>
    <row r="204" spans="1:14" ht="12.75" customHeight="1">
      <c r="A204" s="183"/>
      <c r="B204" s="183"/>
      <c r="C204" s="183"/>
      <c r="D204" s="183"/>
      <c r="E204" s="183"/>
      <c r="F204" s="183"/>
      <c r="G204" s="183"/>
      <c r="H204" s="236" t="s">
        <v>410</v>
      </c>
      <c r="I204" s="282">
        <v>3232</v>
      </c>
      <c r="J204" s="203" t="s">
        <v>411</v>
      </c>
      <c r="K204" s="222"/>
      <c r="L204" s="222"/>
      <c r="M204" s="179">
        <v>470</v>
      </c>
      <c r="N204" s="244">
        <v>0</v>
      </c>
    </row>
    <row r="205" spans="1:14" s="268" customFormat="1" ht="12.75" customHeight="1">
      <c r="A205" s="267"/>
      <c r="B205" s="267"/>
      <c r="C205" s="267"/>
      <c r="D205" s="267"/>
      <c r="E205" s="267"/>
      <c r="F205" s="267"/>
      <c r="G205" s="267"/>
      <c r="H205" s="236" t="s">
        <v>412</v>
      </c>
      <c r="I205" s="282">
        <v>3233</v>
      </c>
      <c r="J205" s="203" t="s">
        <v>129</v>
      </c>
      <c r="K205" s="222"/>
      <c r="L205" s="222"/>
      <c r="M205" s="179">
        <v>581.25</v>
      </c>
      <c r="N205" s="244">
        <v>0</v>
      </c>
    </row>
    <row r="206" spans="1:14" ht="12.75" customHeight="1">
      <c r="A206" s="183"/>
      <c r="B206" s="183"/>
      <c r="C206" s="183"/>
      <c r="D206" s="183"/>
      <c r="E206" s="183"/>
      <c r="F206" s="183"/>
      <c r="G206" s="183"/>
      <c r="H206" s="236" t="s">
        <v>413</v>
      </c>
      <c r="I206" s="282">
        <v>3237</v>
      </c>
      <c r="J206" s="203" t="s">
        <v>414</v>
      </c>
      <c r="K206" s="222"/>
      <c r="L206" s="222"/>
      <c r="M206" s="179">
        <v>243264.81</v>
      </c>
      <c r="N206" s="244">
        <v>0</v>
      </c>
    </row>
    <row r="207" spans="1:14" ht="12.75" customHeight="1">
      <c r="A207" s="183"/>
      <c r="B207" s="183"/>
      <c r="C207" s="183"/>
      <c r="D207" s="183"/>
      <c r="E207" s="183"/>
      <c r="F207" s="183"/>
      <c r="G207" s="183"/>
      <c r="H207" s="236" t="s">
        <v>415</v>
      </c>
      <c r="I207" s="282">
        <v>3239</v>
      </c>
      <c r="J207" s="203" t="s">
        <v>135</v>
      </c>
      <c r="K207" s="222"/>
      <c r="L207" s="222"/>
      <c r="M207" s="179">
        <v>20077.7</v>
      </c>
      <c r="N207" s="244">
        <v>0</v>
      </c>
    </row>
    <row r="208" spans="1:14" ht="12.75" customHeight="1">
      <c r="A208" s="183"/>
      <c r="B208" s="183"/>
      <c r="C208" s="183"/>
      <c r="D208" s="183"/>
      <c r="E208" s="183"/>
      <c r="F208" s="183"/>
      <c r="G208" s="183"/>
      <c r="H208" s="249" t="s">
        <v>416</v>
      </c>
      <c r="I208" s="355" t="s">
        <v>417</v>
      </c>
      <c r="J208" s="355"/>
      <c r="K208" s="214">
        <f aca="true" t="shared" si="17" ref="K208:M209">SUM(K209)</f>
        <v>0</v>
      </c>
      <c r="L208" s="214">
        <f t="shared" si="17"/>
        <v>0</v>
      </c>
      <c r="M208" s="214">
        <f t="shared" si="17"/>
        <v>0</v>
      </c>
      <c r="N208" s="241">
        <v>0</v>
      </c>
    </row>
    <row r="209" spans="1:14" ht="12.75" customHeight="1">
      <c r="A209" s="183"/>
      <c r="B209" s="183"/>
      <c r="C209" s="183"/>
      <c r="D209" s="183"/>
      <c r="E209" s="183"/>
      <c r="F209" s="183"/>
      <c r="G209" s="183"/>
      <c r="H209" s="236"/>
      <c r="I209" s="266">
        <v>4</v>
      </c>
      <c r="J209" s="265" t="s">
        <v>224</v>
      </c>
      <c r="K209" s="242">
        <f t="shared" si="17"/>
        <v>0</v>
      </c>
      <c r="L209" s="242">
        <f t="shared" si="17"/>
        <v>0</v>
      </c>
      <c r="M209" s="242">
        <f t="shared" si="17"/>
        <v>0</v>
      </c>
      <c r="N209" s="241">
        <v>0</v>
      </c>
    </row>
    <row r="210" spans="1:14" ht="12.75" customHeight="1">
      <c r="A210" s="183"/>
      <c r="B210" s="183"/>
      <c r="C210" s="183"/>
      <c r="D210" s="183"/>
      <c r="E210" s="183"/>
      <c r="F210" s="183"/>
      <c r="G210" s="183"/>
      <c r="H210" s="236"/>
      <c r="I210" s="266">
        <v>42</v>
      </c>
      <c r="J210" s="265" t="s">
        <v>369</v>
      </c>
      <c r="K210" s="242">
        <f>SUM(K211+K213)</f>
        <v>0</v>
      </c>
      <c r="L210" s="242">
        <f>SUM(L211+L213)</f>
        <v>0</v>
      </c>
      <c r="M210" s="242">
        <f>SUM(M211+M213)</f>
        <v>0</v>
      </c>
      <c r="N210" s="241">
        <v>0</v>
      </c>
    </row>
    <row r="211" spans="1:14" ht="12.75" customHeight="1">
      <c r="A211" s="183"/>
      <c r="B211" s="183"/>
      <c r="C211" s="183"/>
      <c r="D211" s="183"/>
      <c r="E211" s="183"/>
      <c r="F211" s="183"/>
      <c r="G211" s="183"/>
      <c r="H211" s="236"/>
      <c r="I211" s="266">
        <v>422</v>
      </c>
      <c r="J211" s="265" t="s">
        <v>167</v>
      </c>
      <c r="K211" s="242">
        <v>0</v>
      </c>
      <c r="L211" s="242">
        <v>0</v>
      </c>
      <c r="M211" s="242">
        <f>SUM(M212)</f>
        <v>0</v>
      </c>
      <c r="N211" s="241">
        <v>0</v>
      </c>
    </row>
    <row r="212" spans="1:14" ht="12.75" customHeight="1">
      <c r="A212" s="183"/>
      <c r="B212" s="183"/>
      <c r="C212" s="183"/>
      <c r="D212" s="183"/>
      <c r="E212" s="183"/>
      <c r="F212" s="183"/>
      <c r="G212" s="183"/>
      <c r="H212" s="236" t="s">
        <v>418</v>
      </c>
      <c r="I212" s="282">
        <v>4227</v>
      </c>
      <c r="J212" s="283" t="s">
        <v>171</v>
      </c>
      <c r="K212" s="222"/>
      <c r="L212" s="222"/>
      <c r="M212" s="222">
        <v>0</v>
      </c>
      <c r="N212" s="244">
        <v>0</v>
      </c>
    </row>
    <row r="213" spans="1:14" ht="12.75" customHeight="1">
      <c r="A213" s="183"/>
      <c r="B213" s="183"/>
      <c r="C213" s="183"/>
      <c r="D213" s="183"/>
      <c r="E213" s="183"/>
      <c r="F213" s="183"/>
      <c r="G213" s="183"/>
      <c r="H213" s="236"/>
      <c r="I213" s="266">
        <v>423</v>
      </c>
      <c r="J213" s="265" t="s">
        <v>172</v>
      </c>
      <c r="K213" s="242">
        <v>0</v>
      </c>
      <c r="L213" s="242">
        <f>SUM(L214)</f>
        <v>0</v>
      </c>
      <c r="M213" s="242">
        <f>SUM(M214)</f>
        <v>0</v>
      </c>
      <c r="N213" s="241">
        <v>0</v>
      </c>
    </row>
    <row r="214" spans="1:14" ht="12.75" customHeight="1">
      <c r="A214" s="183"/>
      <c r="B214" s="183"/>
      <c r="C214" s="183"/>
      <c r="D214" s="183"/>
      <c r="E214" s="183"/>
      <c r="F214" s="183"/>
      <c r="G214" s="183"/>
      <c r="H214" s="236"/>
      <c r="I214" s="282">
        <v>4231</v>
      </c>
      <c r="J214" s="283" t="s">
        <v>419</v>
      </c>
      <c r="K214" s="222"/>
      <c r="L214" s="179"/>
      <c r="M214" s="179">
        <v>0</v>
      </c>
      <c r="N214" s="244">
        <v>0</v>
      </c>
    </row>
    <row r="215" spans="1:14" ht="12.75" customHeight="1">
      <c r="A215" s="183"/>
      <c r="B215" s="183"/>
      <c r="C215" s="183"/>
      <c r="D215" s="183"/>
      <c r="E215" s="183"/>
      <c r="F215" s="183"/>
      <c r="G215" s="183"/>
      <c r="H215" s="249" t="s">
        <v>420</v>
      </c>
      <c r="I215" s="353" t="s">
        <v>421</v>
      </c>
      <c r="J215" s="353"/>
      <c r="K215" s="250">
        <f aca="true" t="shared" si="18" ref="K215:M217">SUM(K216)</f>
        <v>70000</v>
      </c>
      <c r="L215" s="250">
        <f t="shared" si="18"/>
        <v>225000</v>
      </c>
      <c r="M215" s="250">
        <f t="shared" si="18"/>
        <v>200732</v>
      </c>
      <c r="N215" s="251">
        <f>SUM(M215/L215)*100</f>
        <v>89.21422222222222</v>
      </c>
    </row>
    <row r="216" spans="1:14" ht="12.75" customHeight="1">
      <c r="A216" s="183"/>
      <c r="B216" s="183"/>
      <c r="C216" s="183"/>
      <c r="D216" s="183"/>
      <c r="E216" s="183"/>
      <c r="F216" s="183"/>
      <c r="G216" s="183"/>
      <c r="H216" s="249" t="s">
        <v>422</v>
      </c>
      <c r="I216" s="355" t="s">
        <v>423</v>
      </c>
      <c r="J216" s="355"/>
      <c r="K216" s="242">
        <f t="shared" si="18"/>
        <v>70000</v>
      </c>
      <c r="L216" s="242">
        <f t="shared" si="18"/>
        <v>225000</v>
      </c>
      <c r="M216" s="242">
        <f t="shared" si="18"/>
        <v>200732</v>
      </c>
      <c r="N216" s="241">
        <f>SUM(M216/L216)*100</f>
        <v>89.21422222222222</v>
      </c>
    </row>
    <row r="217" spans="1:14" ht="12.75" customHeight="1">
      <c r="A217" s="183"/>
      <c r="B217" s="183"/>
      <c r="C217" s="183"/>
      <c r="D217" s="183"/>
      <c r="E217" s="183"/>
      <c r="F217" s="183"/>
      <c r="G217" s="183"/>
      <c r="H217" s="236"/>
      <c r="I217" s="266">
        <v>3</v>
      </c>
      <c r="J217" s="284" t="s">
        <v>394</v>
      </c>
      <c r="K217" s="242">
        <f t="shared" si="18"/>
        <v>70000</v>
      </c>
      <c r="L217" s="242">
        <f t="shared" si="18"/>
        <v>225000</v>
      </c>
      <c r="M217" s="242">
        <f t="shared" si="18"/>
        <v>200732</v>
      </c>
      <c r="N217" s="241">
        <f>SUM(M217/L217)*100</f>
        <v>89.21422222222222</v>
      </c>
    </row>
    <row r="218" spans="1:14" ht="12.75" customHeight="1">
      <c r="A218" s="183"/>
      <c r="B218" s="183"/>
      <c r="C218" s="183"/>
      <c r="D218" s="183"/>
      <c r="E218" s="183"/>
      <c r="F218" s="183"/>
      <c r="G218" s="183"/>
      <c r="H218" s="236"/>
      <c r="I218" s="266">
        <v>32</v>
      </c>
      <c r="J218" s="284" t="s">
        <v>212</v>
      </c>
      <c r="K218" s="242">
        <f>SUM(K219+K223)</f>
        <v>70000</v>
      </c>
      <c r="L218" s="242">
        <f>SUM(L219+L223)</f>
        <v>225000</v>
      </c>
      <c r="M218" s="242">
        <f>SUM(M219+M223)</f>
        <v>200732</v>
      </c>
      <c r="N218" s="241">
        <f>SUM(M218/L218)*100</f>
        <v>89.21422222222222</v>
      </c>
    </row>
    <row r="219" spans="1:14" ht="12.75" customHeight="1">
      <c r="A219" s="183"/>
      <c r="B219" s="183"/>
      <c r="C219" s="183"/>
      <c r="D219" s="183"/>
      <c r="E219" s="183"/>
      <c r="F219" s="183"/>
      <c r="G219" s="183"/>
      <c r="H219" s="236"/>
      <c r="I219" s="266">
        <v>323</v>
      </c>
      <c r="J219" s="284" t="s">
        <v>126</v>
      </c>
      <c r="K219" s="214">
        <v>55000</v>
      </c>
      <c r="L219" s="214">
        <v>210000</v>
      </c>
      <c r="M219" s="214">
        <f>SUM(M220:M222)</f>
        <v>200732</v>
      </c>
      <c r="N219" s="241">
        <f>SUM(M219/L219)*100</f>
        <v>95.58666666666666</v>
      </c>
    </row>
    <row r="220" spans="1:14" ht="12.75" customHeight="1">
      <c r="A220" s="183"/>
      <c r="B220" s="183"/>
      <c r="C220" s="183"/>
      <c r="D220" s="183"/>
      <c r="E220" s="183"/>
      <c r="F220" s="183"/>
      <c r="G220" s="183"/>
      <c r="H220" s="236" t="s">
        <v>424</v>
      </c>
      <c r="I220" s="282">
        <v>3234</v>
      </c>
      <c r="J220" s="285" t="s">
        <v>425</v>
      </c>
      <c r="K220" s="222"/>
      <c r="L220" s="222"/>
      <c r="M220" s="179">
        <v>186250</v>
      </c>
      <c r="N220" s="244">
        <v>0</v>
      </c>
    </row>
    <row r="221" spans="1:14" ht="12.75" customHeight="1">
      <c r="A221" s="183"/>
      <c r="B221" s="183"/>
      <c r="C221" s="183"/>
      <c r="D221" s="183"/>
      <c r="E221" s="183"/>
      <c r="F221" s="183"/>
      <c r="G221" s="183"/>
      <c r="H221" s="236" t="s">
        <v>426</v>
      </c>
      <c r="I221" s="282">
        <v>3234</v>
      </c>
      <c r="J221" s="285" t="s">
        <v>427</v>
      </c>
      <c r="K221" s="222"/>
      <c r="L221" s="222"/>
      <c r="M221" s="179">
        <v>14482</v>
      </c>
      <c r="N221" s="244">
        <v>0</v>
      </c>
    </row>
    <row r="222" spans="1:14" s="268" customFormat="1" ht="12.75" customHeight="1">
      <c r="A222" s="267"/>
      <c r="B222" s="267"/>
      <c r="C222" s="267"/>
      <c r="D222" s="267"/>
      <c r="E222" s="267"/>
      <c r="F222" s="267"/>
      <c r="G222" s="267"/>
      <c r="H222" s="236" t="s">
        <v>428</v>
      </c>
      <c r="I222" s="282">
        <v>3236</v>
      </c>
      <c r="J222" s="285" t="s">
        <v>132</v>
      </c>
      <c r="K222" s="286"/>
      <c r="L222" s="286"/>
      <c r="M222" s="179">
        <v>0</v>
      </c>
      <c r="N222" s="244">
        <v>0</v>
      </c>
    </row>
    <row r="223" spans="1:14" ht="12.75" customHeight="1">
      <c r="A223" s="183"/>
      <c r="B223" s="183"/>
      <c r="C223" s="183"/>
      <c r="D223" s="183"/>
      <c r="E223" s="183"/>
      <c r="F223" s="183"/>
      <c r="G223" s="183"/>
      <c r="H223" s="249" t="s">
        <v>429</v>
      </c>
      <c r="I223" s="355" t="s">
        <v>430</v>
      </c>
      <c r="J223" s="355"/>
      <c r="K223" s="242">
        <f>SUM(K224)</f>
        <v>15000</v>
      </c>
      <c r="L223" s="242">
        <f>SUM(L224)</f>
        <v>15000</v>
      </c>
      <c r="M223" s="242">
        <f>SUM(M224)</f>
        <v>0</v>
      </c>
      <c r="N223" s="241">
        <f>SUM(M223/L223)*100</f>
        <v>0</v>
      </c>
    </row>
    <row r="224" spans="1:14" ht="12.75" customHeight="1">
      <c r="A224" s="183"/>
      <c r="B224" s="183"/>
      <c r="C224" s="183"/>
      <c r="D224" s="183"/>
      <c r="E224" s="183"/>
      <c r="F224" s="183"/>
      <c r="G224" s="183"/>
      <c r="H224" s="262"/>
      <c r="I224" s="266">
        <v>3</v>
      </c>
      <c r="J224" s="265" t="s">
        <v>394</v>
      </c>
      <c r="K224" s="242">
        <f>SUM(K225,K228)</f>
        <v>15000</v>
      </c>
      <c r="L224" s="242">
        <f>SUM(L225,L228)</f>
        <v>15000</v>
      </c>
      <c r="M224" s="242">
        <f>SUM(M225,M228)</f>
        <v>0</v>
      </c>
      <c r="N224" s="241">
        <f>SUM(M224/L224)*100</f>
        <v>0</v>
      </c>
    </row>
    <row r="225" spans="1:14" ht="12.75" customHeight="1">
      <c r="A225" s="183"/>
      <c r="B225" s="183"/>
      <c r="C225" s="183"/>
      <c r="D225" s="183"/>
      <c r="E225" s="183"/>
      <c r="F225" s="183"/>
      <c r="G225" s="183"/>
      <c r="H225" s="236"/>
      <c r="I225" s="266">
        <v>32</v>
      </c>
      <c r="J225" s="284" t="s">
        <v>212</v>
      </c>
      <c r="K225" s="242">
        <f>SUM(K226)</f>
        <v>10000</v>
      </c>
      <c r="L225" s="242">
        <f>SUM(L226)</f>
        <v>10000</v>
      </c>
      <c r="M225" s="242">
        <f>SUM(M226)</f>
        <v>0</v>
      </c>
      <c r="N225" s="241">
        <f>SUM(M225/L225)*100</f>
        <v>0</v>
      </c>
    </row>
    <row r="226" spans="1:14" s="32" customFormat="1" ht="12.75" customHeight="1">
      <c r="A226" s="211"/>
      <c r="B226" s="211"/>
      <c r="C226" s="211"/>
      <c r="D226" s="211"/>
      <c r="E226" s="211"/>
      <c r="F226" s="211"/>
      <c r="G226" s="211"/>
      <c r="H226" s="262"/>
      <c r="I226" s="266">
        <v>323</v>
      </c>
      <c r="J226" s="284" t="s">
        <v>115</v>
      </c>
      <c r="K226" s="214">
        <v>10000</v>
      </c>
      <c r="L226" s="214">
        <v>10000</v>
      </c>
      <c r="M226" s="214">
        <f>SUM(M227:M227:M227)</f>
        <v>0</v>
      </c>
      <c r="N226" s="241">
        <f>SUM(M226/L226)*100</f>
        <v>0</v>
      </c>
    </row>
    <row r="227" spans="1:14" ht="12.75" customHeight="1">
      <c r="A227" s="183"/>
      <c r="B227" s="183"/>
      <c r="C227" s="183"/>
      <c r="D227" s="183"/>
      <c r="E227" s="183"/>
      <c r="F227" s="183"/>
      <c r="G227" s="183"/>
      <c r="H227" s="236" t="s">
        <v>431</v>
      </c>
      <c r="I227" s="282">
        <v>3237</v>
      </c>
      <c r="J227" s="285" t="s">
        <v>432</v>
      </c>
      <c r="K227" s="222"/>
      <c r="L227" s="222"/>
      <c r="M227" s="179">
        <v>0</v>
      </c>
      <c r="N227" s="244">
        <v>0</v>
      </c>
    </row>
    <row r="228" spans="1:14" s="278" customFormat="1" ht="12.75" customHeight="1">
      <c r="A228" s="277"/>
      <c r="B228" s="277"/>
      <c r="C228" s="277"/>
      <c r="D228" s="277"/>
      <c r="E228" s="277"/>
      <c r="F228" s="277"/>
      <c r="G228" s="277"/>
      <c r="H228" s="262"/>
      <c r="I228" s="266">
        <v>34</v>
      </c>
      <c r="J228" s="284" t="s">
        <v>143</v>
      </c>
      <c r="K228" s="242">
        <f>SUM(K229)</f>
        <v>5000</v>
      </c>
      <c r="L228" s="242">
        <f>SUM(L229)</f>
        <v>5000</v>
      </c>
      <c r="M228" s="242">
        <f>SUM(M229)</f>
        <v>0</v>
      </c>
      <c r="N228" s="241">
        <f>SUM(M228/L228)*100</f>
        <v>0</v>
      </c>
    </row>
    <row r="229" spans="1:14" s="278" customFormat="1" ht="12.75" customHeight="1">
      <c r="A229" s="277"/>
      <c r="B229" s="277"/>
      <c r="C229" s="277"/>
      <c r="D229" s="277"/>
      <c r="E229" s="277"/>
      <c r="F229" s="277"/>
      <c r="G229" s="277"/>
      <c r="H229" s="262"/>
      <c r="I229" s="266">
        <v>343</v>
      </c>
      <c r="J229" s="284" t="s">
        <v>146</v>
      </c>
      <c r="K229" s="242">
        <v>5000</v>
      </c>
      <c r="L229" s="242">
        <v>5000</v>
      </c>
      <c r="M229" s="242">
        <f>SUM(M230)</f>
        <v>0</v>
      </c>
      <c r="N229" s="241">
        <f>SUM(M229/L229)*100</f>
        <v>0</v>
      </c>
    </row>
    <row r="230" spans="1:14" s="268" customFormat="1" ht="12.75" customHeight="1">
      <c r="A230" s="267"/>
      <c r="B230" s="267"/>
      <c r="C230" s="267"/>
      <c r="D230" s="267"/>
      <c r="E230" s="267"/>
      <c r="F230" s="267"/>
      <c r="G230" s="267"/>
      <c r="H230" s="236" t="s">
        <v>433</v>
      </c>
      <c r="I230" s="282">
        <v>3434</v>
      </c>
      <c r="J230" s="285" t="s">
        <v>434</v>
      </c>
      <c r="K230" s="179"/>
      <c r="L230" s="179"/>
      <c r="M230" s="179">
        <v>0</v>
      </c>
      <c r="N230" s="244">
        <v>0</v>
      </c>
    </row>
    <row r="231" spans="1:14" ht="20.25" customHeight="1">
      <c r="A231" s="183"/>
      <c r="B231" s="183"/>
      <c r="C231" s="183"/>
      <c r="D231" s="183"/>
      <c r="E231" s="183"/>
      <c r="F231" s="183"/>
      <c r="G231" s="183"/>
      <c r="H231" s="236"/>
      <c r="I231" s="345" t="s">
        <v>435</v>
      </c>
      <c r="J231" s="345"/>
      <c r="K231" s="182">
        <f>SUM(K232)</f>
        <v>569700</v>
      </c>
      <c r="L231" s="182">
        <f>SUM(L232)</f>
        <v>169700</v>
      </c>
      <c r="M231" s="182">
        <f>SUM(M232)</f>
        <v>25602.010000000002</v>
      </c>
      <c r="N231" s="241">
        <f>SUM(M231/L231)*100</f>
        <v>15.086629345904539</v>
      </c>
    </row>
    <row r="232" spans="1:14" ht="16.5" customHeight="1">
      <c r="A232" s="183"/>
      <c r="B232" s="183"/>
      <c r="C232" s="183"/>
      <c r="D232" s="183"/>
      <c r="E232" s="183"/>
      <c r="F232" s="183"/>
      <c r="G232" s="183"/>
      <c r="H232" s="257" t="s">
        <v>436</v>
      </c>
      <c r="I232" s="361" t="s">
        <v>437</v>
      </c>
      <c r="J232" s="361"/>
      <c r="K232" s="287">
        <f>SUM(K234,K250)</f>
        <v>569700</v>
      </c>
      <c r="L232" s="287">
        <f>SUM(L234,L250)</f>
        <v>169700</v>
      </c>
      <c r="M232" s="182">
        <f>SUM(M234,M250)</f>
        <v>25602.010000000002</v>
      </c>
      <c r="N232" s="241">
        <f>SUM(M232/L232)*100</f>
        <v>15.086629345904539</v>
      </c>
    </row>
    <row r="233" spans="1:14" ht="15.75" customHeight="1">
      <c r="A233" s="183"/>
      <c r="B233" s="183"/>
      <c r="C233" s="183"/>
      <c r="D233" s="183"/>
      <c r="E233" s="183"/>
      <c r="F233" s="183"/>
      <c r="G233" s="183"/>
      <c r="H233" s="236"/>
      <c r="I233" s="201" t="s">
        <v>438</v>
      </c>
      <c r="J233" s="177"/>
      <c r="K233" s="288"/>
      <c r="L233" s="288"/>
      <c r="M233" s="288"/>
      <c r="N233" s="241"/>
    </row>
    <row r="234" spans="1:14" ht="16.5" customHeight="1">
      <c r="A234" s="183"/>
      <c r="B234" s="183"/>
      <c r="C234" s="183"/>
      <c r="D234" s="183"/>
      <c r="E234" s="183"/>
      <c r="F234" s="183"/>
      <c r="G234" s="183"/>
      <c r="H234" s="249" t="s">
        <v>439</v>
      </c>
      <c r="I234" s="362" t="s">
        <v>440</v>
      </c>
      <c r="J234" s="362"/>
      <c r="K234" s="271">
        <f>SUM(K235,K245)</f>
        <v>479700</v>
      </c>
      <c r="L234" s="271">
        <f>SUM(L235,L245)</f>
        <v>79700</v>
      </c>
      <c r="M234" s="271">
        <f>SUM(M235,M245)</f>
        <v>25602.010000000002</v>
      </c>
      <c r="N234" s="251">
        <f>SUM(M234/L234)*100</f>
        <v>32.12297365119197</v>
      </c>
    </row>
    <row r="235" spans="1:14" ht="27" customHeight="1">
      <c r="A235" s="183"/>
      <c r="B235" s="183"/>
      <c r="C235" s="183"/>
      <c r="D235" s="183"/>
      <c r="E235" s="183"/>
      <c r="F235" s="183"/>
      <c r="G235" s="183"/>
      <c r="H235" s="249" t="s">
        <v>441</v>
      </c>
      <c r="I235" s="354" t="s">
        <v>442</v>
      </c>
      <c r="J235" s="354"/>
      <c r="K235" s="224">
        <f>SUM(K236)</f>
        <v>50700</v>
      </c>
      <c r="L235" s="224">
        <f>SUM(L236)</f>
        <v>50700</v>
      </c>
      <c r="M235" s="224">
        <f>SUM(M236)</f>
        <v>25602.010000000002</v>
      </c>
      <c r="N235" s="241">
        <f>SUM(M235/L235)*100</f>
        <v>50.497061143984226</v>
      </c>
    </row>
    <row r="236" spans="1:14" ht="12.75">
      <c r="A236" s="183"/>
      <c r="B236" s="183"/>
      <c r="C236" s="183"/>
      <c r="D236" s="183"/>
      <c r="E236" s="183"/>
      <c r="F236" s="183"/>
      <c r="G236" s="183"/>
      <c r="H236" s="236"/>
      <c r="I236" s="196">
        <v>3</v>
      </c>
      <c r="J236" s="197" t="s">
        <v>212</v>
      </c>
      <c r="K236" s="224">
        <f>SUM(K237,K242)</f>
        <v>50700</v>
      </c>
      <c r="L236" s="224">
        <f>SUM(L237,L242)</f>
        <v>50700</v>
      </c>
      <c r="M236" s="224">
        <f>SUM(M237,M242)</f>
        <v>25602.010000000002</v>
      </c>
      <c r="N236" s="241">
        <f>SUM(M236/L236)*100</f>
        <v>50.497061143984226</v>
      </c>
    </row>
    <row r="237" spans="1:14" ht="12.75">
      <c r="A237" s="183"/>
      <c r="B237" s="183"/>
      <c r="C237" s="183"/>
      <c r="D237" s="183"/>
      <c r="E237" s="183"/>
      <c r="F237" s="183"/>
      <c r="G237" s="183"/>
      <c r="H237" s="236"/>
      <c r="I237" s="196">
        <v>32</v>
      </c>
      <c r="J237" s="197" t="s">
        <v>212</v>
      </c>
      <c r="K237" s="224">
        <f>SUM(K238,K240)</f>
        <v>10700</v>
      </c>
      <c r="L237" s="224">
        <f>SUM(L238,L240)</f>
        <v>10700</v>
      </c>
      <c r="M237" s="224">
        <f>SUM(M238,M240)</f>
        <v>4845.45</v>
      </c>
      <c r="N237" s="241">
        <f>SUM(M237/L237)*100</f>
        <v>45.28457943925234</v>
      </c>
    </row>
    <row r="238" spans="1:14" ht="12.75">
      <c r="A238" s="183"/>
      <c r="B238" s="183"/>
      <c r="C238" s="183"/>
      <c r="D238" s="183"/>
      <c r="E238" s="183"/>
      <c r="F238" s="183"/>
      <c r="G238" s="183"/>
      <c r="H238" s="236"/>
      <c r="I238" s="196">
        <v>322</v>
      </c>
      <c r="J238" s="197" t="s">
        <v>149</v>
      </c>
      <c r="K238" s="224">
        <v>3000</v>
      </c>
      <c r="L238" s="224">
        <v>3000</v>
      </c>
      <c r="M238" s="224">
        <f>SUM(M239)</f>
        <v>878.75</v>
      </c>
      <c r="N238" s="241">
        <f>SUM(M238/L238)*100</f>
        <v>29.291666666666664</v>
      </c>
    </row>
    <row r="239" spans="1:14" ht="12.75">
      <c r="A239" s="183">
        <v>1</v>
      </c>
      <c r="B239" s="183"/>
      <c r="C239" s="183"/>
      <c r="D239" s="183"/>
      <c r="E239" s="183"/>
      <c r="F239" s="183"/>
      <c r="G239" s="183"/>
      <c r="H239" s="236" t="s">
        <v>443</v>
      </c>
      <c r="I239" s="280">
        <v>3224</v>
      </c>
      <c r="J239" s="281" t="s">
        <v>325</v>
      </c>
      <c r="K239" s="290"/>
      <c r="L239" s="290"/>
      <c r="M239" s="290">
        <v>878.75</v>
      </c>
      <c r="N239" s="244">
        <v>0</v>
      </c>
    </row>
    <row r="240" spans="1:14" ht="12.75">
      <c r="A240" s="183"/>
      <c r="B240" s="183"/>
      <c r="C240" s="183"/>
      <c r="D240" s="183"/>
      <c r="E240" s="183"/>
      <c r="F240" s="183"/>
      <c r="G240" s="183"/>
      <c r="H240" s="236"/>
      <c r="I240" s="196">
        <v>323</v>
      </c>
      <c r="J240" s="197" t="s">
        <v>126</v>
      </c>
      <c r="K240" s="224">
        <v>7700</v>
      </c>
      <c r="L240" s="224">
        <v>7700</v>
      </c>
      <c r="M240" s="224">
        <f>SUM(M241)</f>
        <v>3966.7</v>
      </c>
      <c r="N240" s="241">
        <f>SUM(M240/L240)*100</f>
        <v>51.515584415584414</v>
      </c>
    </row>
    <row r="241" spans="1:14" ht="12.75">
      <c r="A241" s="183"/>
      <c r="B241" s="183"/>
      <c r="C241" s="183"/>
      <c r="D241" s="183"/>
      <c r="E241" s="183"/>
      <c r="F241" s="183"/>
      <c r="G241" s="183"/>
      <c r="H241" s="236" t="s">
        <v>444</v>
      </c>
      <c r="I241" s="280">
        <v>3237</v>
      </c>
      <c r="J241" s="281" t="s">
        <v>133</v>
      </c>
      <c r="K241" s="207"/>
      <c r="L241" s="207"/>
      <c r="M241" s="290">
        <v>3966.7</v>
      </c>
      <c r="N241" s="244">
        <v>0</v>
      </c>
    </row>
    <row r="242" spans="1:14" s="32" customFormat="1" ht="12.75">
      <c r="A242" s="211"/>
      <c r="B242" s="211"/>
      <c r="C242" s="211"/>
      <c r="D242" s="211"/>
      <c r="E242" s="211"/>
      <c r="F242" s="211"/>
      <c r="G242" s="211"/>
      <c r="H242" s="262"/>
      <c r="I242" s="196">
        <v>36</v>
      </c>
      <c r="J242" s="197" t="s">
        <v>445</v>
      </c>
      <c r="K242" s="173">
        <f>SUM(K243)</f>
        <v>40000</v>
      </c>
      <c r="L242" s="173">
        <f>SUM(L243)</f>
        <v>40000</v>
      </c>
      <c r="M242" s="242">
        <f>SUM(M243)</f>
        <v>20756.56</v>
      </c>
      <c r="N242" s="241">
        <f>SUM(M242/L242)*100</f>
        <v>51.8914</v>
      </c>
    </row>
    <row r="243" spans="1:14" ht="12.75">
      <c r="A243" s="183"/>
      <c r="B243" s="183"/>
      <c r="C243" s="183"/>
      <c r="D243" s="183"/>
      <c r="E243" s="183"/>
      <c r="F243" s="183"/>
      <c r="G243" s="183"/>
      <c r="H243" s="236"/>
      <c r="I243" s="196">
        <v>366</v>
      </c>
      <c r="J243" s="197" t="s">
        <v>446</v>
      </c>
      <c r="K243" s="224">
        <v>40000</v>
      </c>
      <c r="L243" s="224">
        <v>40000</v>
      </c>
      <c r="M243" s="224">
        <f>SUM(M244)</f>
        <v>20756.56</v>
      </c>
      <c r="N243" s="241">
        <f>SUM(M243/L243)*100</f>
        <v>51.8914</v>
      </c>
    </row>
    <row r="244" spans="1:14" ht="12.75">
      <c r="A244" s="183"/>
      <c r="B244" s="183"/>
      <c r="C244" s="183"/>
      <c r="D244" s="183"/>
      <c r="E244" s="183"/>
      <c r="F244" s="183"/>
      <c r="G244" s="183"/>
      <c r="H244" s="236" t="s">
        <v>447</v>
      </c>
      <c r="I244" s="280">
        <v>3661</v>
      </c>
      <c r="J244" s="281" t="s">
        <v>448</v>
      </c>
      <c r="K244" s="207"/>
      <c r="L244" s="207"/>
      <c r="M244" s="290">
        <v>20756.56</v>
      </c>
      <c r="N244" s="244">
        <v>0</v>
      </c>
    </row>
    <row r="245" spans="1:14" s="278" customFormat="1" ht="12.75" customHeight="1">
      <c r="A245" s="277"/>
      <c r="B245" s="277"/>
      <c r="C245" s="277"/>
      <c r="D245" s="277"/>
      <c r="E245" s="277"/>
      <c r="F245" s="277"/>
      <c r="G245" s="277"/>
      <c r="H245" s="249" t="s">
        <v>449</v>
      </c>
      <c r="I245" s="358" t="s">
        <v>450</v>
      </c>
      <c r="J245" s="358"/>
      <c r="K245" s="242">
        <f aca="true" t="shared" si="19" ref="K245:M247">SUM(K246)</f>
        <v>429000</v>
      </c>
      <c r="L245" s="242">
        <f t="shared" si="19"/>
        <v>29000</v>
      </c>
      <c r="M245" s="242">
        <f t="shared" si="19"/>
        <v>0</v>
      </c>
      <c r="N245" s="241">
        <f>SUM(M245/L245)*100</f>
        <v>0</v>
      </c>
    </row>
    <row r="246" spans="1:14" s="278" customFormat="1" ht="12.75">
      <c r="A246" s="277"/>
      <c r="B246" s="277"/>
      <c r="C246" s="277"/>
      <c r="D246" s="277"/>
      <c r="E246" s="277"/>
      <c r="F246" s="277"/>
      <c r="G246" s="277"/>
      <c r="H246" s="262"/>
      <c r="I246" s="196">
        <v>4</v>
      </c>
      <c r="J246" s="197" t="s">
        <v>224</v>
      </c>
      <c r="K246" s="242">
        <f t="shared" si="19"/>
        <v>429000</v>
      </c>
      <c r="L246" s="242">
        <f t="shared" si="19"/>
        <v>29000</v>
      </c>
      <c r="M246" s="242">
        <f t="shared" si="19"/>
        <v>0</v>
      </c>
      <c r="N246" s="241">
        <f>SUM(M246/L246)*100</f>
        <v>0</v>
      </c>
    </row>
    <row r="247" spans="1:14" s="278" customFormat="1" ht="12.75">
      <c r="A247" s="277"/>
      <c r="B247" s="277"/>
      <c r="C247" s="277"/>
      <c r="D247" s="277"/>
      <c r="E247" s="277"/>
      <c r="F247" s="277"/>
      <c r="G247" s="277"/>
      <c r="H247" s="262"/>
      <c r="I247" s="196">
        <v>42</v>
      </c>
      <c r="J247" s="197" t="s">
        <v>355</v>
      </c>
      <c r="K247" s="242">
        <f t="shared" si="19"/>
        <v>429000</v>
      </c>
      <c r="L247" s="242">
        <f t="shared" si="19"/>
        <v>29000</v>
      </c>
      <c r="M247" s="242">
        <f t="shared" si="19"/>
        <v>0</v>
      </c>
      <c r="N247" s="241">
        <f>SUM(M247/L247)*100</f>
        <v>0</v>
      </c>
    </row>
    <row r="248" spans="1:14" s="278" customFormat="1" ht="12.75">
      <c r="A248" s="277"/>
      <c r="B248" s="277"/>
      <c r="C248" s="277"/>
      <c r="D248" s="277"/>
      <c r="E248" s="277"/>
      <c r="F248" s="277"/>
      <c r="G248" s="277"/>
      <c r="H248" s="262"/>
      <c r="I248" s="196">
        <v>422</v>
      </c>
      <c r="J248" s="197" t="s">
        <v>167</v>
      </c>
      <c r="K248" s="242">
        <v>429000</v>
      </c>
      <c r="L248" s="242">
        <v>29000</v>
      </c>
      <c r="M248" s="242">
        <f>SUM(M249)</f>
        <v>0</v>
      </c>
      <c r="N248" s="241">
        <f>SUM(M248/L248)*100</f>
        <v>0</v>
      </c>
    </row>
    <row r="249" spans="1:14" s="268" customFormat="1" ht="12.75">
      <c r="A249" s="267"/>
      <c r="B249" s="267"/>
      <c r="C249" s="267"/>
      <c r="D249" s="267"/>
      <c r="E249" s="267"/>
      <c r="F249" s="267"/>
      <c r="G249" s="267"/>
      <c r="H249" s="236" t="s">
        <v>451</v>
      </c>
      <c r="I249" s="280">
        <v>4227</v>
      </c>
      <c r="J249" s="281" t="s">
        <v>452</v>
      </c>
      <c r="K249" s="222"/>
      <c r="L249" s="222"/>
      <c r="M249" s="290">
        <v>0</v>
      </c>
      <c r="N249" s="244">
        <v>0</v>
      </c>
    </row>
    <row r="250" spans="1:14" ht="12.75" customHeight="1">
      <c r="A250" s="183"/>
      <c r="B250" s="183"/>
      <c r="C250" s="183"/>
      <c r="D250" s="183"/>
      <c r="E250" s="183"/>
      <c r="F250" s="183"/>
      <c r="G250" s="183"/>
      <c r="H250" s="236"/>
      <c r="I250" s="363" t="s">
        <v>453</v>
      </c>
      <c r="J250" s="363"/>
      <c r="K250" s="291">
        <f>SUM(K251)</f>
        <v>90000</v>
      </c>
      <c r="L250" s="291">
        <f>SUM(L251)</f>
        <v>90000</v>
      </c>
      <c r="M250" s="292">
        <f>SUM(M251)</f>
        <v>0</v>
      </c>
      <c r="N250" s="251">
        <f>SUM(M250/L250)*100</f>
        <v>0</v>
      </c>
    </row>
    <row r="251" spans="1:14" s="16" customFormat="1" ht="12.75" customHeight="1">
      <c r="A251" s="259"/>
      <c r="B251" s="259"/>
      <c r="C251" s="259"/>
      <c r="D251" s="259"/>
      <c r="E251" s="259"/>
      <c r="F251" s="259"/>
      <c r="G251" s="259"/>
      <c r="H251" s="293"/>
      <c r="I251" s="364" t="s">
        <v>454</v>
      </c>
      <c r="J251" s="364"/>
      <c r="K251" s="272">
        <f>SUM(K252+K254)</f>
        <v>90000</v>
      </c>
      <c r="L251" s="272">
        <f>SUM(L252+L254)</f>
        <v>90000</v>
      </c>
      <c r="M251" s="272">
        <f>SUM(M252+M254)</f>
        <v>0</v>
      </c>
      <c r="N251" s="241">
        <f>SUM(M251/L251)*100</f>
        <v>0</v>
      </c>
    </row>
    <row r="252" spans="1:14" ht="12.75">
      <c r="A252" s="183"/>
      <c r="B252" s="183"/>
      <c r="C252" s="183"/>
      <c r="D252" s="183"/>
      <c r="E252" s="183"/>
      <c r="F252" s="183"/>
      <c r="G252" s="183"/>
      <c r="H252" s="236"/>
      <c r="I252" s="196">
        <v>381</v>
      </c>
      <c r="J252" s="197" t="s">
        <v>157</v>
      </c>
      <c r="K252" s="224">
        <v>70000</v>
      </c>
      <c r="L252" s="224">
        <v>70000</v>
      </c>
      <c r="M252" s="224">
        <f>SUM(M253)</f>
        <v>0</v>
      </c>
      <c r="N252" s="241">
        <f>SUM(M252/L252)*100</f>
        <v>0</v>
      </c>
    </row>
    <row r="253" spans="1:14" ht="12.75">
      <c r="A253" s="183"/>
      <c r="B253" s="183"/>
      <c r="C253" s="183"/>
      <c r="D253" s="183"/>
      <c r="E253" s="183"/>
      <c r="F253" s="183"/>
      <c r="G253" s="183"/>
      <c r="H253" s="236" t="s">
        <v>455</v>
      </c>
      <c r="I253" s="280">
        <v>3811</v>
      </c>
      <c r="J253" s="281" t="s">
        <v>456</v>
      </c>
      <c r="K253" s="222"/>
      <c r="L253" s="222"/>
      <c r="M253" s="290">
        <v>0</v>
      </c>
      <c r="N253" s="244">
        <v>0</v>
      </c>
    </row>
    <row r="254" spans="1:14" ht="12.75">
      <c r="A254" s="183"/>
      <c r="B254" s="183"/>
      <c r="C254" s="183"/>
      <c r="D254" s="183"/>
      <c r="E254" s="183"/>
      <c r="F254" s="183"/>
      <c r="G254" s="183"/>
      <c r="H254" s="236"/>
      <c r="I254" s="196">
        <v>329</v>
      </c>
      <c r="J254" s="197" t="s">
        <v>457</v>
      </c>
      <c r="K254" s="224">
        <v>20000</v>
      </c>
      <c r="L254" s="224">
        <v>20000</v>
      </c>
      <c r="M254" s="224">
        <f>SUM(M255)</f>
        <v>0</v>
      </c>
      <c r="N254" s="241">
        <f>SUM(M254/L254)*100</f>
        <v>0</v>
      </c>
    </row>
    <row r="255" spans="1:14" ht="12.75">
      <c r="A255" s="183"/>
      <c r="B255" s="183"/>
      <c r="C255" s="183"/>
      <c r="D255" s="183"/>
      <c r="E255" s="183"/>
      <c r="F255" s="183"/>
      <c r="G255" s="183"/>
      <c r="H255" s="236" t="s">
        <v>458</v>
      </c>
      <c r="I255" s="280">
        <v>3299</v>
      </c>
      <c r="J255" s="281" t="s">
        <v>459</v>
      </c>
      <c r="K255" s="222"/>
      <c r="L255" s="222"/>
      <c r="M255" s="290">
        <v>0</v>
      </c>
      <c r="N255" s="244">
        <v>0</v>
      </c>
    </row>
    <row r="256" spans="1:14" ht="17.25" customHeight="1">
      <c r="A256" s="183"/>
      <c r="B256" s="183"/>
      <c r="C256" s="183"/>
      <c r="D256" s="183"/>
      <c r="E256" s="183"/>
      <c r="F256" s="183"/>
      <c r="G256" s="183"/>
      <c r="H256" s="236"/>
      <c r="I256" s="294" t="s">
        <v>460</v>
      </c>
      <c r="J256" s="177"/>
      <c r="K256" s="179">
        <f>SUM(K257)</f>
        <v>267600</v>
      </c>
      <c r="L256" s="179">
        <f>SUM(L257)</f>
        <v>193600</v>
      </c>
      <c r="M256" s="179">
        <f>SUM(M257)</f>
        <v>149943.12</v>
      </c>
      <c r="N256" s="241">
        <f>SUM(M256/L256)*100</f>
        <v>77.44995867768594</v>
      </c>
    </row>
    <row r="257" spans="1:14" ht="13.5" customHeight="1">
      <c r="A257" s="183"/>
      <c r="B257" s="183"/>
      <c r="C257" s="183"/>
      <c r="D257" s="183"/>
      <c r="E257" s="183"/>
      <c r="F257" s="183"/>
      <c r="G257" s="183"/>
      <c r="H257" s="295" t="s">
        <v>461</v>
      </c>
      <c r="I257" s="296" t="s">
        <v>462</v>
      </c>
      <c r="J257" s="297"/>
      <c r="K257" s="298">
        <f>SUM(K259)</f>
        <v>267600</v>
      </c>
      <c r="L257" s="298">
        <f>SUM(L259)</f>
        <v>193600</v>
      </c>
      <c r="M257" s="179">
        <f>SUM(M259)</f>
        <v>149943.12</v>
      </c>
      <c r="N257" s="241">
        <f>SUM(M257/L257)*100</f>
        <v>77.44995867768594</v>
      </c>
    </row>
    <row r="258" spans="1:14" ht="11.25" customHeight="1">
      <c r="A258" s="183"/>
      <c r="B258" s="183"/>
      <c r="C258" s="183"/>
      <c r="D258" s="183"/>
      <c r="E258" s="183"/>
      <c r="F258" s="183"/>
      <c r="G258" s="183"/>
      <c r="H258" s="236"/>
      <c r="I258" s="201" t="s">
        <v>463</v>
      </c>
      <c r="J258" s="180"/>
      <c r="K258" s="270"/>
      <c r="L258" s="270"/>
      <c r="M258" s="270"/>
      <c r="N258" s="241"/>
    </row>
    <row r="259" spans="1:14" ht="12.75" customHeight="1">
      <c r="A259" s="183"/>
      <c r="B259" s="183"/>
      <c r="C259" s="183"/>
      <c r="D259" s="183"/>
      <c r="E259" s="183"/>
      <c r="F259" s="183"/>
      <c r="G259" s="183"/>
      <c r="H259" s="249" t="s">
        <v>464</v>
      </c>
      <c r="I259" s="289" t="s">
        <v>465</v>
      </c>
      <c r="J259" s="289"/>
      <c r="K259" s="271">
        <f>SUM(K260)</f>
        <v>267600</v>
      </c>
      <c r="L259" s="271">
        <f>SUM(L260)</f>
        <v>193600</v>
      </c>
      <c r="M259" s="271">
        <f>SUM(M260)</f>
        <v>149943.12</v>
      </c>
      <c r="N259" s="251">
        <f>SUM(M259/L259)*100</f>
        <v>77.44995867768594</v>
      </c>
    </row>
    <row r="260" spans="1:14" ht="13.5" customHeight="1">
      <c r="A260" s="183"/>
      <c r="B260" s="183"/>
      <c r="C260" s="183"/>
      <c r="D260" s="183"/>
      <c r="E260" s="183"/>
      <c r="F260" s="183"/>
      <c r="G260" s="183"/>
      <c r="H260" s="249" t="s">
        <v>466</v>
      </c>
      <c r="I260" s="252" t="s">
        <v>467</v>
      </c>
      <c r="J260" s="252"/>
      <c r="K260" s="272">
        <f>SUM(K261,K286)</f>
        <v>267600</v>
      </c>
      <c r="L260" s="272">
        <f>SUM(L261,L286)</f>
        <v>193600</v>
      </c>
      <c r="M260" s="272">
        <f>SUM(M261,M286)</f>
        <v>149943.12</v>
      </c>
      <c r="N260" s="241">
        <f>SUM(M260/L260)*100</f>
        <v>77.44995867768594</v>
      </c>
    </row>
    <row r="261" spans="1:14" ht="12.75">
      <c r="A261" s="183"/>
      <c r="B261" s="183"/>
      <c r="C261" s="183"/>
      <c r="D261" s="183"/>
      <c r="E261" s="183"/>
      <c r="F261" s="183"/>
      <c r="G261" s="183"/>
      <c r="H261" s="236"/>
      <c r="I261" s="196">
        <v>3</v>
      </c>
      <c r="J261" s="197" t="s">
        <v>212</v>
      </c>
      <c r="K261" s="224">
        <f>SUM(K262,K277,K280)</f>
        <v>227600</v>
      </c>
      <c r="L261" s="224">
        <f>SUM(L262,L277,L280)</f>
        <v>193600</v>
      </c>
      <c r="M261" s="224">
        <f>SUM(M262,M277,M280)</f>
        <v>149943.12</v>
      </c>
      <c r="N261" s="241">
        <f>SUM(M261/L261)*100</f>
        <v>77.44995867768594</v>
      </c>
    </row>
    <row r="262" spans="1:14" ht="12.75">
      <c r="A262" s="183"/>
      <c r="B262" s="183"/>
      <c r="C262" s="183"/>
      <c r="D262" s="183"/>
      <c r="E262" s="183"/>
      <c r="F262" s="183"/>
      <c r="G262" s="183"/>
      <c r="H262" s="236"/>
      <c r="I262" s="198">
        <v>32</v>
      </c>
      <c r="J262" s="169" t="s">
        <v>115</v>
      </c>
      <c r="K262" s="224">
        <f>SUM(K263,K268,K274)</f>
        <v>131600</v>
      </c>
      <c r="L262" s="224">
        <f>SUM(L263,L268,L274)</f>
        <v>97600</v>
      </c>
      <c r="M262" s="224">
        <f>SUM(M263,M268,M274)</f>
        <v>66955.12</v>
      </c>
      <c r="N262" s="241">
        <f>SUM(M262/L262)*100</f>
        <v>68.60155737704918</v>
      </c>
    </row>
    <row r="263" spans="1:14" ht="12.75">
      <c r="A263" s="183"/>
      <c r="B263" s="183"/>
      <c r="C263" s="183"/>
      <c r="D263" s="183"/>
      <c r="E263" s="183"/>
      <c r="F263" s="183"/>
      <c r="G263" s="183"/>
      <c r="H263" s="236"/>
      <c r="I263" s="198">
        <v>322</v>
      </c>
      <c r="J263" s="169" t="s">
        <v>120</v>
      </c>
      <c r="K263" s="224">
        <v>97000</v>
      </c>
      <c r="L263" s="224">
        <v>63000</v>
      </c>
      <c r="M263" s="224">
        <f>SUM(M264+M266+M265)</f>
        <v>50734.35</v>
      </c>
      <c r="N263" s="241">
        <f>SUM(M263/L263)*100</f>
        <v>80.53071428571428</v>
      </c>
    </row>
    <row r="264" spans="1:14" ht="12.75">
      <c r="A264" s="183"/>
      <c r="B264" s="183"/>
      <c r="C264" s="183"/>
      <c r="D264" s="183"/>
      <c r="E264" s="183"/>
      <c r="F264" s="183"/>
      <c r="G264" s="183"/>
      <c r="H264" s="236" t="s">
        <v>468</v>
      </c>
      <c r="I264" s="200">
        <v>3223</v>
      </c>
      <c r="J264" s="206" t="s">
        <v>469</v>
      </c>
      <c r="K264" s="207"/>
      <c r="L264" s="207"/>
      <c r="M264" s="299">
        <v>27767.49</v>
      </c>
      <c r="N264" s="244">
        <v>0</v>
      </c>
    </row>
    <row r="265" spans="1:14" ht="12.75">
      <c r="A265" s="183"/>
      <c r="B265" s="183"/>
      <c r="C265" s="183"/>
      <c r="D265" s="183"/>
      <c r="E265" s="183"/>
      <c r="F265" s="183"/>
      <c r="G265" s="183"/>
      <c r="H265" s="236" t="s">
        <v>470</v>
      </c>
      <c r="I265" s="200">
        <v>3223</v>
      </c>
      <c r="J265" s="206" t="s">
        <v>471</v>
      </c>
      <c r="K265" s="207"/>
      <c r="L265" s="207"/>
      <c r="M265" s="299">
        <v>8549.9</v>
      </c>
      <c r="N265" s="244">
        <v>0</v>
      </c>
    </row>
    <row r="266" spans="1:14" ht="12.75" customHeight="1">
      <c r="A266" s="183"/>
      <c r="B266" s="183"/>
      <c r="C266" s="183"/>
      <c r="D266" s="183"/>
      <c r="E266" s="183"/>
      <c r="F266" s="183"/>
      <c r="G266" s="183"/>
      <c r="H266" s="236" t="s">
        <v>472</v>
      </c>
      <c r="I266" s="200">
        <v>3224</v>
      </c>
      <c r="J266" s="201" t="s">
        <v>325</v>
      </c>
      <c r="K266" s="182"/>
      <c r="L266" s="182"/>
      <c r="M266" s="182">
        <v>14416.96</v>
      </c>
      <c r="N266" s="244">
        <v>0</v>
      </c>
    </row>
    <row r="267" spans="1:14" ht="12.75" customHeight="1">
      <c r="A267" s="183"/>
      <c r="B267" s="183"/>
      <c r="C267" s="183"/>
      <c r="D267" s="183"/>
      <c r="E267" s="183"/>
      <c r="F267" s="183"/>
      <c r="G267" s="183"/>
      <c r="H267" s="236" t="s">
        <v>473</v>
      </c>
      <c r="I267" s="200">
        <v>3224</v>
      </c>
      <c r="J267" s="201" t="s">
        <v>474</v>
      </c>
      <c r="K267" s="182"/>
      <c r="L267" s="182"/>
      <c r="M267" s="182">
        <v>0</v>
      </c>
      <c r="N267" s="244">
        <v>0</v>
      </c>
    </row>
    <row r="268" spans="1:14" ht="12.75" customHeight="1">
      <c r="A268" s="183">
        <v>1</v>
      </c>
      <c r="B268" s="183"/>
      <c r="C268" s="183"/>
      <c r="D268" s="183"/>
      <c r="E268" s="183"/>
      <c r="F268" s="183"/>
      <c r="G268" s="183"/>
      <c r="H268" s="236"/>
      <c r="I268" s="198">
        <v>323</v>
      </c>
      <c r="J268" s="169" t="s">
        <v>126</v>
      </c>
      <c r="K268" s="178">
        <v>31600</v>
      </c>
      <c r="L268" s="178">
        <v>31600</v>
      </c>
      <c r="M268" s="178">
        <f>SUM(M269:M273)</f>
        <v>16220.77</v>
      </c>
      <c r="N268" s="241">
        <f>SUM(M268/L268)*100</f>
        <v>51.331550632911394</v>
      </c>
    </row>
    <row r="269" spans="1:14" ht="12.75" customHeight="1">
      <c r="A269" s="183"/>
      <c r="B269" s="183"/>
      <c r="C269" s="183"/>
      <c r="D269" s="183"/>
      <c r="E269" s="183"/>
      <c r="F269" s="183"/>
      <c r="G269" s="183"/>
      <c r="H269" s="236" t="s">
        <v>475</v>
      </c>
      <c r="I269" s="205">
        <v>3231</v>
      </c>
      <c r="J269" s="215" t="s">
        <v>127</v>
      </c>
      <c r="K269" s="207"/>
      <c r="L269" s="207"/>
      <c r="M269" s="179">
        <v>1715.03</v>
      </c>
      <c r="N269" s="244">
        <v>0</v>
      </c>
    </row>
    <row r="270" spans="1:14" ht="12.75" customHeight="1">
      <c r="A270" s="183"/>
      <c r="B270" s="183"/>
      <c r="C270" s="183"/>
      <c r="D270" s="183"/>
      <c r="E270" s="183"/>
      <c r="F270" s="183"/>
      <c r="G270" s="183"/>
      <c r="H270" s="236" t="s">
        <v>476</v>
      </c>
      <c r="I270" s="205">
        <v>3232</v>
      </c>
      <c r="J270" s="215" t="s">
        <v>477</v>
      </c>
      <c r="K270" s="207"/>
      <c r="L270" s="207"/>
      <c r="M270" s="179">
        <v>11824.75</v>
      </c>
      <c r="N270" s="244">
        <v>0</v>
      </c>
    </row>
    <row r="271" spans="1:14" ht="12.75" customHeight="1">
      <c r="A271" s="183"/>
      <c r="B271" s="183"/>
      <c r="C271" s="183"/>
      <c r="D271" s="183"/>
      <c r="E271" s="183"/>
      <c r="F271" s="183"/>
      <c r="G271" s="183"/>
      <c r="H271" s="236" t="s">
        <v>478</v>
      </c>
      <c r="I271" s="205">
        <v>3234</v>
      </c>
      <c r="J271" s="215" t="s">
        <v>479</v>
      </c>
      <c r="K271" s="207"/>
      <c r="L271" s="207"/>
      <c r="M271" s="179">
        <v>2680.99</v>
      </c>
      <c r="N271" s="244">
        <v>0</v>
      </c>
    </row>
    <row r="272" spans="1:14" ht="12.75" customHeight="1">
      <c r="A272" s="183"/>
      <c r="B272" s="183"/>
      <c r="C272" s="183"/>
      <c r="D272" s="183"/>
      <c r="E272" s="183"/>
      <c r="F272" s="183"/>
      <c r="G272" s="183"/>
      <c r="H272" s="236" t="s">
        <v>480</v>
      </c>
      <c r="I272" s="205">
        <v>3234</v>
      </c>
      <c r="J272" s="215" t="s">
        <v>278</v>
      </c>
      <c r="K272" s="207"/>
      <c r="L272" s="207"/>
      <c r="M272" s="179">
        <v>0</v>
      </c>
      <c r="N272" s="244">
        <v>0</v>
      </c>
    </row>
    <row r="273" spans="1:14" ht="12.75" customHeight="1">
      <c r="A273" s="183"/>
      <c r="B273" s="183"/>
      <c r="C273" s="183"/>
      <c r="D273" s="183"/>
      <c r="E273" s="183"/>
      <c r="F273" s="183"/>
      <c r="G273" s="183"/>
      <c r="H273" s="236" t="s">
        <v>481</v>
      </c>
      <c r="I273" s="205">
        <v>3235</v>
      </c>
      <c r="J273" s="215" t="s">
        <v>482</v>
      </c>
      <c r="K273" s="207"/>
      <c r="L273" s="207"/>
      <c r="M273" s="179">
        <v>0</v>
      </c>
      <c r="N273" s="244">
        <v>0</v>
      </c>
    </row>
    <row r="274" spans="1:14" s="278" customFormat="1" ht="12.75" customHeight="1">
      <c r="A274" s="277"/>
      <c r="B274" s="277"/>
      <c r="C274" s="277"/>
      <c r="D274" s="277"/>
      <c r="E274" s="277"/>
      <c r="F274" s="277"/>
      <c r="G274" s="277"/>
      <c r="H274" s="262"/>
      <c r="I274" s="212">
        <v>329</v>
      </c>
      <c r="J274" s="216" t="s">
        <v>137</v>
      </c>
      <c r="K274" s="242">
        <v>3000</v>
      </c>
      <c r="L274" s="242">
        <v>3000</v>
      </c>
      <c r="M274" s="214">
        <v>0</v>
      </c>
      <c r="N274" s="241">
        <v>0</v>
      </c>
    </row>
    <row r="275" spans="1:14" s="268" customFormat="1" ht="12.75" customHeight="1">
      <c r="A275" s="267"/>
      <c r="B275" s="267"/>
      <c r="C275" s="267"/>
      <c r="D275" s="267"/>
      <c r="E275" s="267"/>
      <c r="F275" s="267"/>
      <c r="G275" s="267"/>
      <c r="H275" s="236" t="s">
        <v>483</v>
      </c>
      <c r="I275" s="212">
        <v>3293</v>
      </c>
      <c r="J275" s="215" t="s">
        <v>140</v>
      </c>
      <c r="K275" s="222"/>
      <c r="L275" s="222"/>
      <c r="M275" s="179">
        <v>0</v>
      </c>
      <c r="N275" s="244">
        <v>0</v>
      </c>
    </row>
    <row r="276" spans="1:14" ht="12.75" customHeight="1">
      <c r="A276" s="183"/>
      <c r="B276" s="183"/>
      <c r="C276" s="183"/>
      <c r="D276" s="183"/>
      <c r="E276" s="183"/>
      <c r="F276" s="183"/>
      <c r="G276" s="183"/>
      <c r="H276" s="236"/>
      <c r="I276" s="212">
        <v>34</v>
      </c>
      <c r="J276" s="216" t="s">
        <v>143</v>
      </c>
      <c r="K276" s="242">
        <f>SUM(K277)</f>
        <v>5000</v>
      </c>
      <c r="L276" s="242">
        <f>SUM(L277)</f>
        <v>5000</v>
      </c>
      <c r="M276" s="242">
        <f>SUM(M277)</f>
        <v>0</v>
      </c>
      <c r="N276" s="241">
        <f>SUM(M276/L276)*100</f>
        <v>0</v>
      </c>
    </row>
    <row r="277" spans="1:14" ht="12.75" customHeight="1">
      <c r="A277" s="183"/>
      <c r="B277" s="183"/>
      <c r="C277" s="183"/>
      <c r="D277" s="183"/>
      <c r="E277" s="183"/>
      <c r="F277" s="183"/>
      <c r="G277" s="183"/>
      <c r="H277" s="236"/>
      <c r="I277" s="212">
        <v>343</v>
      </c>
      <c r="J277" s="216" t="s">
        <v>146</v>
      </c>
      <c r="K277" s="214">
        <v>5000</v>
      </c>
      <c r="L277" s="214">
        <v>5000</v>
      </c>
      <c r="M277" s="214">
        <f>SUM(M278)</f>
        <v>0</v>
      </c>
      <c r="N277" s="241">
        <f>SUM(M277/L277)*100</f>
        <v>0</v>
      </c>
    </row>
    <row r="278" spans="1:14" ht="12.75" customHeight="1">
      <c r="A278" s="183"/>
      <c r="B278" s="183"/>
      <c r="C278" s="183"/>
      <c r="D278" s="183"/>
      <c r="E278" s="183"/>
      <c r="F278" s="183"/>
      <c r="G278" s="183"/>
      <c r="H278" s="236" t="s">
        <v>484</v>
      </c>
      <c r="I278" s="205">
        <v>3434</v>
      </c>
      <c r="J278" s="215" t="s">
        <v>485</v>
      </c>
      <c r="K278" s="207"/>
      <c r="L278" s="207"/>
      <c r="M278" s="179">
        <v>0</v>
      </c>
      <c r="N278" s="244">
        <v>0</v>
      </c>
    </row>
    <row r="279" spans="1:14" ht="12.75" customHeight="1">
      <c r="A279" s="183"/>
      <c r="B279" s="183"/>
      <c r="C279" s="183"/>
      <c r="D279" s="183"/>
      <c r="E279" s="183"/>
      <c r="F279" s="183"/>
      <c r="G279" s="183"/>
      <c r="H279" s="236"/>
      <c r="I279" s="212">
        <v>38</v>
      </c>
      <c r="J279" s="216" t="s">
        <v>156</v>
      </c>
      <c r="K279" s="173">
        <f>SUM(K280)</f>
        <v>91000</v>
      </c>
      <c r="L279" s="173">
        <f>SUM(L280)</f>
        <v>91000</v>
      </c>
      <c r="M279" s="242">
        <f>SUM(M280)</f>
        <v>82988</v>
      </c>
      <c r="N279" s="241">
        <f>SUM(M279/L279)*100</f>
        <v>91.19560439560439</v>
      </c>
    </row>
    <row r="280" spans="1:14" ht="12.75" customHeight="1">
      <c r="A280" s="183"/>
      <c r="B280" s="183"/>
      <c r="C280" s="183"/>
      <c r="D280" s="183"/>
      <c r="E280" s="183"/>
      <c r="F280" s="183"/>
      <c r="G280" s="183"/>
      <c r="H280" s="236"/>
      <c r="I280" s="212">
        <v>381</v>
      </c>
      <c r="J280" s="216" t="s">
        <v>157</v>
      </c>
      <c r="K280" s="214">
        <v>91000</v>
      </c>
      <c r="L280" s="214">
        <v>91000</v>
      </c>
      <c r="M280" s="214">
        <f>SUM(M281:M285)</f>
        <v>82988</v>
      </c>
      <c r="N280" s="241">
        <f>SUM(M280/L280)*100</f>
        <v>91.19560439560439</v>
      </c>
    </row>
    <row r="281" spans="1:14" ht="12.75" customHeight="1">
      <c r="A281" s="183"/>
      <c r="B281" s="183"/>
      <c r="C281" s="183"/>
      <c r="D281" s="183"/>
      <c r="E281" s="183"/>
      <c r="F281" s="183"/>
      <c r="G281" s="183"/>
      <c r="H281" s="236" t="s">
        <v>486</v>
      </c>
      <c r="I281" s="205">
        <v>3811</v>
      </c>
      <c r="J281" s="215" t="s">
        <v>487</v>
      </c>
      <c r="K281" s="179"/>
      <c r="L281" s="179"/>
      <c r="M281" s="179">
        <v>20000</v>
      </c>
      <c r="N281" s="244">
        <v>0</v>
      </c>
    </row>
    <row r="282" spans="1:14" ht="12.75" customHeight="1">
      <c r="A282" s="183"/>
      <c r="B282" s="183"/>
      <c r="C282" s="183"/>
      <c r="D282" s="183"/>
      <c r="E282" s="183"/>
      <c r="F282" s="183"/>
      <c r="G282" s="183"/>
      <c r="H282" s="236" t="s">
        <v>488</v>
      </c>
      <c r="I282" s="205">
        <v>3811</v>
      </c>
      <c r="J282" s="215" t="s">
        <v>489</v>
      </c>
      <c r="K282" s="179"/>
      <c r="L282" s="179"/>
      <c r="M282" s="179">
        <v>17000</v>
      </c>
      <c r="N282" s="244">
        <v>0</v>
      </c>
    </row>
    <row r="283" spans="1:14" ht="12.75" customHeight="1">
      <c r="A283" s="183"/>
      <c r="B283" s="183"/>
      <c r="C283" s="183"/>
      <c r="D283" s="183"/>
      <c r="E283" s="183"/>
      <c r="F283" s="183"/>
      <c r="G283" s="183"/>
      <c r="H283" s="236" t="s">
        <v>490</v>
      </c>
      <c r="I283" s="205">
        <v>3811</v>
      </c>
      <c r="J283" s="215" t="s">
        <v>491</v>
      </c>
      <c r="K283" s="179"/>
      <c r="L283" s="179"/>
      <c r="M283" s="179">
        <v>30488</v>
      </c>
      <c r="N283" s="244">
        <v>0</v>
      </c>
    </row>
    <row r="284" spans="1:14" ht="12.75" customHeight="1">
      <c r="A284" s="183"/>
      <c r="B284" s="183"/>
      <c r="C284" s="183"/>
      <c r="D284" s="183"/>
      <c r="E284" s="183"/>
      <c r="F284" s="183"/>
      <c r="G284" s="183"/>
      <c r="H284" s="236" t="s">
        <v>492</v>
      </c>
      <c r="I284" s="205">
        <v>3811</v>
      </c>
      <c r="J284" s="215" t="s">
        <v>493</v>
      </c>
      <c r="K284" s="179"/>
      <c r="L284" s="179"/>
      <c r="M284" s="179">
        <v>1500</v>
      </c>
      <c r="N284" s="244">
        <v>0</v>
      </c>
    </row>
    <row r="285" spans="1:14" ht="12.75" customHeight="1">
      <c r="A285" s="183"/>
      <c r="B285" s="183"/>
      <c r="C285" s="183"/>
      <c r="D285" s="183"/>
      <c r="E285" s="183"/>
      <c r="F285" s="183"/>
      <c r="G285" s="183"/>
      <c r="H285" s="236" t="s">
        <v>494</v>
      </c>
      <c r="I285" s="205">
        <v>3811</v>
      </c>
      <c r="J285" s="215" t="s">
        <v>495</v>
      </c>
      <c r="K285" s="207"/>
      <c r="L285" s="207"/>
      <c r="M285" s="179">
        <v>14000</v>
      </c>
      <c r="N285" s="244">
        <v>0</v>
      </c>
    </row>
    <row r="286" spans="1:14" s="278" customFormat="1" ht="12.75" customHeight="1">
      <c r="A286" s="277"/>
      <c r="B286" s="277"/>
      <c r="C286" s="277"/>
      <c r="D286" s="277"/>
      <c r="E286" s="277"/>
      <c r="F286" s="277"/>
      <c r="G286" s="277"/>
      <c r="H286" s="249" t="s">
        <v>496</v>
      </c>
      <c r="I286" s="352" t="s">
        <v>497</v>
      </c>
      <c r="J286" s="352"/>
      <c r="K286" s="242">
        <f aca="true" t="shared" si="20" ref="K286:M288">SUM(K287)</f>
        <v>40000</v>
      </c>
      <c r="L286" s="242">
        <f t="shared" si="20"/>
        <v>0</v>
      </c>
      <c r="M286" s="242">
        <f t="shared" si="20"/>
        <v>0</v>
      </c>
      <c r="N286" s="241">
        <v>0</v>
      </c>
    </row>
    <row r="287" spans="1:14" s="278" customFormat="1" ht="12.75" customHeight="1">
      <c r="A287" s="277"/>
      <c r="B287" s="277"/>
      <c r="C287" s="277"/>
      <c r="D287" s="277"/>
      <c r="E287" s="277"/>
      <c r="F287" s="277"/>
      <c r="G287" s="277"/>
      <c r="H287" s="262"/>
      <c r="I287" s="212">
        <v>4</v>
      </c>
      <c r="J287" s="216" t="s">
        <v>224</v>
      </c>
      <c r="K287" s="242">
        <f t="shared" si="20"/>
        <v>40000</v>
      </c>
      <c r="L287" s="242">
        <f t="shared" si="20"/>
        <v>0</v>
      </c>
      <c r="M287" s="242">
        <f t="shared" si="20"/>
        <v>0</v>
      </c>
      <c r="N287" s="241">
        <v>0</v>
      </c>
    </row>
    <row r="288" spans="1:14" s="278" customFormat="1" ht="12.75" customHeight="1">
      <c r="A288" s="277"/>
      <c r="B288" s="277"/>
      <c r="C288" s="277"/>
      <c r="D288" s="277"/>
      <c r="E288" s="277"/>
      <c r="F288" s="277"/>
      <c r="G288" s="277"/>
      <c r="H288" s="262"/>
      <c r="I288" s="212">
        <v>42</v>
      </c>
      <c r="J288" s="216" t="s">
        <v>355</v>
      </c>
      <c r="K288" s="242">
        <f t="shared" si="20"/>
        <v>40000</v>
      </c>
      <c r="L288" s="242">
        <f t="shared" si="20"/>
        <v>0</v>
      </c>
      <c r="M288" s="242">
        <f t="shared" si="20"/>
        <v>0</v>
      </c>
      <c r="N288" s="241">
        <v>0</v>
      </c>
    </row>
    <row r="289" spans="1:14" s="278" customFormat="1" ht="12.75" customHeight="1">
      <c r="A289" s="277"/>
      <c r="B289" s="277"/>
      <c r="C289" s="277"/>
      <c r="D289" s="277"/>
      <c r="E289" s="277"/>
      <c r="F289" s="277"/>
      <c r="G289" s="277"/>
      <c r="H289" s="262"/>
      <c r="I289" s="212">
        <v>421</v>
      </c>
      <c r="J289" s="216" t="s">
        <v>163</v>
      </c>
      <c r="K289" s="242">
        <v>40000</v>
      </c>
      <c r="L289" s="242">
        <v>0</v>
      </c>
      <c r="M289" s="242">
        <f>SUM(M290)</f>
        <v>0</v>
      </c>
      <c r="N289" s="241">
        <v>0</v>
      </c>
    </row>
    <row r="290" spans="1:14" s="268" customFormat="1" ht="12.75" customHeight="1">
      <c r="A290" s="267"/>
      <c r="B290" s="267"/>
      <c r="C290" s="267"/>
      <c r="D290" s="267"/>
      <c r="E290" s="267"/>
      <c r="F290" s="267"/>
      <c r="G290" s="267"/>
      <c r="H290" s="236" t="s">
        <v>498</v>
      </c>
      <c r="I290" s="205">
        <v>42146</v>
      </c>
      <c r="J290" s="215" t="s">
        <v>499</v>
      </c>
      <c r="K290" s="222"/>
      <c r="L290" s="222"/>
      <c r="M290" s="179">
        <v>0</v>
      </c>
      <c r="N290" s="244">
        <v>0</v>
      </c>
    </row>
    <row r="291" spans="1:14" ht="14.25" customHeight="1">
      <c r="A291" s="183"/>
      <c r="B291" s="183"/>
      <c r="C291" s="183"/>
      <c r="D291" s="183"/>
      <c r="E291" s="183"/>
      <c r="F291" s="183"/>
      <c r="G291" s="183"/>
      <c r="H291" s="236"/>
      <c r="I291" s="174" t="s">
        <v>500</v>
      </c>
      <c r="J291" s="177"/>
      <c r="K291" s="179">
        <f>SUM(K292)</f>
        <v>76000</v>
      </c>
      <c r="L291" s="179">
        <f>SUM(L292)</f>
        <v>240000</v>
      </c>
      <c r="M291" s="179">
        <f>SUM(M292)</f>
        <v>226001.1</v>
      </c>
      <c r="N291" s="241">
        <f>SUM(M291/L291)*100</f>
        <v>94.16712500000001</v>
      </c>
    </row>
    <row r="292" spans="1:14" ht="13.5" customHeight="1">
      <c r="A292" s="183"/>
      <c r="B292" s="183"/>
      <c r="C292" s="183"/>
      <c r="D292" s="183"/>
      <c r="E292" s="183"/>
      <c r="F292" s="183"/>
      <c r="G292" s="183"/>
      <c r="H292" s="295" t="s">
        <v>501</v>
      </c>
      <c r="I292" s="296" t="s">
        <v>502</v>
      </c>
      <c r="J292" s="300"/>
      <c r="K292" s="298">
        <f>SUM(K294)</f>
        <v>76000</v>
      </c>
      <c r="L292" s="298">
        <f>SUM(L294)</f>
        <v>240000</v>
      </c>
      <c r="M292" s="179">
        <f>SUM(M294)</f>
        <v>226001.1</v>
      </c>
      <c r="N292" s="241">
        <f>SUM(M292/L292)*100</f>
        <v>94.16712500000001</v>
      </c>
    </row>
    <row r="293" spans="1:14" ht="11.25" customHeight="1">
      <c r="A293" s="183"/>
      <c r="B293" s="183"/>
      <c r="C293" s="183"/>
      <c r="D293" s="183"/>
      <c r="E293" s="183"/>
      <c r="F293" s="183"/>
      <c r="G293" s="183"/>
      <c r="H293" s="236"/>
      <c r="I293" s="201" t="s">
        <v>463</v>
      </c>
      <c r="J293" s="183"/>
      <c r="K293" s="259"/>
      <c r="L293" s="259"/>
      <c r="M293" s="259"/>
      <c r="N293" s="241"/>
    </row>
    <row r="294" spans="1:14" ht="12" customHeight="1">
      <c r="A294" s="183"/>
      <c r="B294" s="183"/>
      <c r="C294" s="183"/>
      <c r="D294" s="183"/>
      <c r="E294" s="183"/>
      <c r="F294" s="183"/>
      <c r="G294" s="183"/>
      <c r="H294" s="249" t="s">
        <v>503</v>
      </c>
      <c r="I294" s="289" t="s">
        <v>504</v>
      </c>
      <c r="J294" s="289"/>
      <c r="K294" s="271">
        <f>SUM(K295,K305)</f>
        <v>76000</v>
      </c>
      <c r="L294" s="271">
        <f>SUM(L295,L305)</f>
        <v>240000</v>
      </c>
      <c r="M294" s="271">
        <f>SUM(M295,M305)</f>
        <v>226001.1</v>
      </c>
      <c r="N294" s="251">
        <f>SUM(M294/L294)*100</f>
        <v>94.16712500000001</v>
      </c>
    </row>
    <row r="295" spans="1:14" ht="13.5" customHeight="1">
      <c r="A295" s="183"/>
      <c r="B295" s="183"/>
      <c r="C295" s="183"/>
      <c r="D295" s="183"/>
      <c r="E295" s="183"/>
      <c r="F295" s="183"/>
      <c r="G295" s="183"/>
      <c r="H295" s="249" t="s">
        <v>505</v>
      </c>
      <c r="I295" s="252" t="s">
        <v>506</v>
      </c>
      <c r="J295" s="252"/>
      <c r="K295" s="272">
        <f>SUM(K296)</f>
        <v>66000</v>
      </c>
      <c r="L295" s="272">
        <f>SUM(L296)</f>
        <v>90000</v>
      </c>
      <c r="M295" s="272">
        <f>SUM(M296)</f>
        <v>79739.85</v>
      </c>
      <c r="N295" s="241">
        <f>SUM(M295/L295)*100</f>
        <v>88.59983333333335</v>
      </c>
    </row>
    <row r="296" spans="1:14" ht="14.25" customHeight="1">
      <c r="A296" s="183"/>
      <c r="B296" s="183"/>
      <c r="C296" s="183"/>
      <c r="D296" s="183"/>
      <c r="E296" s="183"/>
      <c r="F296" s="183"/>
      <c r="G296" s="183"/>
      <c r="H296" s="236"/>
      <c r="I296" s="196">
        <v>3</v>
      </c>
      <c r="J296" s="197" t="s">
        <v>212</v>
      </c>
      <c r="K296" s="272">
        <f>SUM(K302+K297)</f>
        <v>66000</v>
      </c>
      <c r="L296" s="272">
        <f>SUM(L302+L297)</f>
        <v>90000</v>
      </c>
      <c r="M296" s="272">
        <f>SUM(M302+M297)</f>
        <v>79739.85</v>
      </c>
      <c r="N296" s="241">
        <f>SUM(M296/L296)*100</f>
        <v>88.59983333333335</v>
      </c>
    </row>
    <row r="297" spans="1:14" s="268" customFormat="1" ht="14.25" customHeight="1">
      <c r="A297" s="267"/>
      <c r="B297" s="267"/>
      <c r="C297" s="267"/>
      <c r="D297" s="267"/>
      <c r="E297" s="267"/>
      <c r="F297" s="267"/>
      <c r="G297" s="267"/>
      <c r="H297" s="236"/>
      <c r="I297" s="196">
        <v>32</v>
      </c>
      <c r="J297" s="197" t="s">
        <v>115</v>
      </c>
      <c r="K297" s="272">
        <f>SUM(K298)</f>
        <v>5000</v>
      </c>
      <c r="L297" s="272">
        <v>50000</v>
      </c>
      <c r="M297" s="272">
        <f>SUM(M298+M300)</f>
        <v>42739.85</v>
      </c>
      <c r="N297" s="241">
        <f>SUM(M297/L297)*100</f>
        <v>85.4797</v>
      </c>
    </row>
    <row r="298" spans="1:14" s="268" customFormat="1" ht="14.25" customHeight="1">
      <c r="A298" s="267"/>
      <c r="B298" s="267"/>
      <c r="C298" s="267"/>
      <c r="D298" s="267"/>
      <c r="E298" s="267"/>
      <c r="F298" s="267"/>
      <c r="G298" s="267"/>
      <c r="H298" s="236"/>
      <c r="I298" s="196">
        <v>322</v>
      </c>
      <c r="J298" s="197" t="s">
        <v>120</v>
      </c>
      <c r="K298" s="272">
        <v>5000</v>
      </c>
      <c r="L298" s="272">
        <v>20000</v>
      </c>
      <c r="M298" s="272">
        <f>SUM(M299)</f>
        <v>16493.6</v>
      </c>
      <c r="N298" s="241">
        <f>SUM(M298/L298)*100</f>
        <v>82.468</v>
      </c>
    </row>
    <row r="299" spans="1:14" s="268" customFormat="1" ht="14.25" customHeight="1">
      <c r="A299" s="267"/>
      <c r="B299" s="267"/>
      <c r="C299" s="267"/>
      <c r="D299" s="267"/>
      <c r="E299" s="267"/>
      <c r="F299" s="267"/>
      <c r="G299" s="267"/>
      <c r="H299" s="236" t="s">
        <v>507</v>
      </c>
      <c r="I299" s="280">
        <v>3224</v>
      </c>
      <c r="J299" s="281" t="s">
        <v>325</v>
      </c>
      <c r="K299" s="299"/>
      <c r="L299" s="299"/>
      <c r="M299" s="299">
        <v>16493.6</v>
      </c>
      <c r="N299" s="244">
        <v>0</v>
      </c>
    </row>
    <row r="300" spans="1:14" s="278" customFormat="1" ht="14.25" customHeight="1">
      <c r="A300" s="277"/>
      <c r="B300" s="277"/>
      <c r="C300" s="277"/>
      <c r="D300" s="277"/>
      <c r="E300" s="277"/>
      <c r="F300" s="277"/>
      <c r="G300" s="277"/>
      <c r="H300" s="262"/>
      <c r="I300" s="196">
        <v>323</v>
      </c>
      <c r="J300" s="197" t="s">
        <v>508</v>
      </c>
      <c r="K300" s="272">
        <f>SUM(K301)</f>
        <v>0</v>
      </c>
      <c r="L300" s="272">
        <v>30000</v>
      </c>
      <c r="M300" s="272">
        <f>SUM(M301)</f>
        <v>26246.25</v>
      </c>
      <c r="N300" s="241">
        <f>SUM(M300/L300)*100</f>
        <v>87.4875</v>
      </c>
    </row>
    <row r="301" spans="1:14" s="268" customFormat="1" ht="14.25" customHeight="1">
      <c r="A301" s="267"/>
      <c r="B301" s="267"/>
      <c r="C301" s="267"/>
      <c r="D301" s="267"/>
      <c r="E301" s="267"/>
      <c r="F301" s="267"/>
      <c r="G301" s="267"/>
      <c r="H301" s="236" t="s">
        <v>509</v>
      </c>
      <c r="I301" s="280">
        <v>3232</v>
      </c>
      <c r="J301" s="281" t="s">
        <v>510</v>
      </c>
      <c r="K301" s="299"/>
      <c r="L301" s="299"/>
      <c r="M301" s="299">
        <v>26246.25</v>
      </c>
      <c r="N301" s="244">
        <v>0</v>
      </c>
    </row>
    <row r="302" spans="1:14" ht="13.5" customHeight="1">
      <c r="A302" s="183"/>
      <c r="B302" s="183"/>
      <c r="C302" s="183"/>
      <c r="D302" s="183"/>
      <c r="E302" s="183"/>
      <c r="F302" s="183"/>
      <c r="G302" s="183"/>
      <c r="H302" s="236"/>
      <c r="I302" s="198">
        <v>38</v>
      </c>
      <c r="J302" s="169" t="s">
        <v>156</v>
      </c>
      <c r="K302" s="178">
        <f>SUM(K303)</f>
        <v>61000</v>
      </c>
      <c r="L302" s="178">
        <f>SUM(L303)</f>
        <v>40000</v>
      </c>
      <c r="M302" s="178">
        <f>SUM(M303)</f>
        <v>37000</v>
      </c>
      <c r="N302" s="241">
        <f>SUM(M302/L302)*100</f>
        <v>92.5</v>
      </c>
    </row>
    <row r="303" spans="1:14" ht="13.5" customHeight="1">
      <c r="A303" s="183">
        <v>1</v>
      </c>
      <c r="B303" s="183"/>
      <c r="C303" s="183"/>
      <c r="D303" s="183"/>
      <c r="E303" s="183"/>
      <c r="F303" s="183"/>
      <c r="G303" s="183"/>
      <c r="H303" s="236"/>
      <c r="I303" s="198">
        <v>381</v>
      </c>
      <c r="J303" s="169" t="s">
        <v>157</v>
      </c>
      <c r="K303" s="178">
        <v>61000</v>
      </c>
      <c r="L303" s="178">
        <v>40000</v>
      </c>
      <c r="M303" s="178">
        <f>SUM(M304)</f>
        <v>37000</v>
      </c>
      <c r="N303" s="241">
        <f>SUM(M303/L303)*100</f>
        <v>92.5</v>
      </c>
    </row>
    <row r="304" spans="1:14" ht="13.5" customHeight="1">
      <c r="A304" s="183"/>
      <c r="B304" s="183"/>
      <c r="C304" s="183"/>
      <c r="D304" s="183"/>
      <c r="E304" s="183"/>
      <c r="F304" s="183"/>
      <c r="G304" s="183"/>
      <c r="H304" s="236" t="s">
        <v>511</v>
      </c>
      <c r="I304" s="205">
        <v>3811</v>
      </c>
      <c r="J304" s="215" t="s">
        <v>158</v>
      </c>
      <c r="K304" s="207"/>
      <c r="L304" s="207"/>
      <c r="M304" s="179">
        <v>37000</v>
      </c>
      <c r="N304" s="244">
        <v>0</v>
      </c>
    </row>
    <row r="305" spans="1:14" ht="13.5" customHeight="1">
      <c r="A305" s="183"/>
      <c r="B305" s="183"/>
      <c r="C305" s="183"/>
      <c r="D305" s="183"/>
      <c r="E305" s="183"/>
      <c r="F305" s="183"/>
      <c r="G305" s="183"/>
      <c r="H305" s="249" t="s">
        <v>512</v>
      </c>
      <c r="I305" s="252" t="s">
        <v>513</v>
      </c>
      <c r="J305" s="301"/>
      <c r="K305" s="275">
        <f aca="true" t="shared" si="21" ref="K305:M307">SUM(K306)</f>
        <v>10000</v>
      </c>
      <c r="L305" s="275">
        <f t="shared" si="21"/>
        <v>150000</v>
      </c>
      <c r="M305" s="275">
        <f t="shared" si="21"/>
        <v>146261.25</v>
      </c>
      <c r="N305" s="241">
        <f>SUM(M305/L305)*100</f>
        <v>97.50750000000001</v>
      </c>
    </row>
    <row r="306" spans="1:14" ht="12" customHeight="1">
      <c r="A306" s="183"/>
      <c r="B306" s="183"/>
      <c r="C306" s="183"/>
      <c r="D306" s="183"/>
      <c r="E306" s="183"/>
      <c r="F306" s="183"/>
      <c r="G306" s="183"/>
      <c r="H306" s="236"/>
      <c r="I306" s="196">
        <v>4</v>
      </c>
      <c r="J306" s="197" t="s">
        <v>224</v>
      </c>
      <c r="K306" s="275">
        <f t="shared" si="21"/>
        <v>10000</v>
      </c>
      <c r="L306" s="275">
        <f t="shared" si="21"/>
        <v>150000</v>
      </c>
      <c r="M306" s="275">
        <f t="shared" si="21"/>
        <v>146261.25</v>
      </c>
      <c r="N306" s="241">
        <f>SUM(M306/L306)*100</f>
        <v>97.50750000000001</v>
      </c>
    </row>
    <row r="307" spans="1:14" ht="13.5" customHeight="1">
      <c r="A307" s="183"/>
      <c r="B307" s="183"/>
      <c r="C307" s="183"/>
      <c r="D307" s="183"/>
      <c r="E307" s="183"/>
      <c r="F307" s="183"/>
      <c r="G307" s="183"/>
      <c r="H307" s="236"/>
      <c r="I307" s="168">
        <v>42</v>
      </c>
      <c r="J307" s="169" t="s">
        <v>225</v>
      </c>
      <c r="K307" s="214">
        <f t="shared" si="21"/>
        <v>10000</v>
      </c>
      <c r="L307" s="214">
        <f t="shared" si="21"/>
        <v>150000</v>
      </c>
      <c r="M307" s="214">
        <f t="shared" si="21"/>
        <v>146261.25</v>
      </c>
      <c r="N307" s="241">
        <f>SUM(M307/L307)*100</f>
        <v>97.50750000000001</v>
      </c>
    </row>
    <row r="308" spans="1:14" ht="13.5" customHeight="1">
      <c r="A308" s="183"/>
      <c r="B308" s="183"/>
      <c r="C308" s="183"/>
      <c r="D308" s="183"/>
      <c r="E308" s="183"/>
      <c r="F308" s="183">
        <v>7</v>
      </c>
      <c r="G308" s="183"/>
      <c r="H308" s="236"/>
      <c r="I308" s="168">
        <v>421</v>
      </c>
      <c r="J308" s="169" t="s">
        <v>163</v>
      </c>
      <c r="K308" s="214">
        <v>10000</v>
      </c>
      <c r="L308" s="214">
        <v>150000</v>
      </c>
      <c r="M308" s="214">
        <f>SUM(M309)</f>
        <v>146261.25</v>
      </c>
      <c r="N308" s="241">
        <f>SUM(M308/L308)*100</f>
        <v>97.50750000000001</v>
      </c>
    </row>
    <row r="309" spans="1:14" ht="12" customHeight="1">
      <c r="A309" s="183"/>
      <c r="B309" s="183"/>
      <c r="C309" s="183"/>
      <c r="D309" s="183"/>
      <c r="E309" s="183"/>
      <c r="F309" s="183"/>
      <c r="G309" s="183"/>
      <c r="H309" s="236" t="s">
        <v>514</v>
      </c>
      <c r="I309" s="217">
        <v>4212</v>
      </c>
      <c r="J309" s="203" t="s">
        <v>164</v>
      </c>
      <c r="K309" s="222"/>
      <c r="L309" s="222"/>
      <c r="M309" s="179">
        <v>146261.25</v>
      </c>
      <c r="N309" s="244">
        <v>0</v>
      </c>
    </row>
    <row r="310" spans="1:14" ht="15.75" customHeight="1">
      <c r="A310" s="183"/>
      <c r="B310" s="183"/>
      <c r="C310" s="183"/>
      <c r="D310" s="183"/>
      <c r="E310" s="183"/>
      <c r="F310" s="183"/>
      <c r="G310" s="183"/>
      <c r="H310" s="236"/>
      <c r="I310" s="174" t="s">
        <v>515</v>
      </c>
      <c r="J310" s="183"/>
      <c r="K310" s="184">
        <f>SUM(K311)</f>
        <v>160000</v>
      </c>
      <c r="L310" s="184">
        <f>SUM(L311)</f>
        <v>162000</v>
      </c>
      <c r="M310" s="184">
        <f>SUM(M311)</f>
        <v>146714.8</v>
      </c>
      <c r="N310" s="241">
        <f>SUM(M310/L310)*100</f>
        <v>90.56469135802469</v>
      </c>
    </row>
    <row r="311" spans="1:14" ht="13.5" customHeight="1">
      <c r="A311" s="183"/>
      <c r="B311" s="183"/>
      <c r="C311" s="183"/>
      <c r="D311" s="183"/>
      <c r="E311" s="183"/>
      <c r="F311" s="183"/>
      <c r="G311" s="183"/>
      <c r="H311" s="295" t="s">
        <v>516</v>
      </c>
      <c r="I311" s="296" t="s">
        <v>517</v>
      </c>
      <c r="J311" s="302"/>
      <c r="K311" s="303">
        <f>SUM(K313)</f>
        <v>160000</v>
      </c>
      <c r="L311" s="303">
        <f>SUM(L313)</f>
        <v>162000</v>
      </c>
      <c r="M311" s="184">
        <f>SUM(M313)</f>
        <v>146714.8</v>
      </c>
      <c r="N311" s="241">
        <f>SUM(M311/L311)*100</f>
        <v>90.56469135802469</v>
      </c>
    </row>
    <row r="312" spans="1:14" ht="12" customHeight="1">
      <c r="A312" s="183"/>
      <c r="B312" s="183"/>
      <c r="C312" s="183"/>
      <c r="D312" s="183"/>
      <c r="E312" s="183"/>
      <c r="F312" s="183"/>
      <c r="G312" s="183"/>
      <c r="H312" s="236"/>
      <c r="I312" s="201" t="s">
        <v>518</v>
      </c>
      <c r="J312" s="177"/>
      <c r="K312" s="288"/>
      <c r="L312" s="288"/>
      <c r="M312" s="288"/>
      <c r="N312" s="241"/>
    </row>
    <row r="313" spans="1:14" ht="12.75" customHeight="1">
      <c r="A313" s="183"/>
      <c r="B313" s="183"/>
      <c r="C313" s="183"/>
      <c r="D313" s="183"/>
      <c r="E313" s="183"/>
      <c r="F313" s="183"/>
      <c r="G313" s="183"/>
      <c r="H313" s="249" t="s">
        <v>519</v>
      </c>
      <c r="I313" s="289" t="s">
        <v>520</v>
      </c>
      <c r="J313" s="289"/>
      <c r="K313" s="271">
        <f>SUM(K314+K319)</f>
        <v>160000</v>
      </c>
      <c r="L313" s="271">
        <f>SUM(L314+L319)</f>
        <v>162000</v>
      </c>
      <c r="M313" s="271">
        <f>SUM(M314+M319)</f>
        <v>146714.8</v>
      </c>
      <c r="N313" s="251">
        <f>SUM(M313/L313)*100</f>
        <v>90.56469135802469</v>
      </c>
    </row>
    <row r="314" spans="1:14" ht="12.75" customHeight="1">
      <c r="A314" s="183"/>
      <c r="B314" s="183"/>
      <c r="C314" s="183"/>
      <c r="D314" s="183"/>
      <c r="E314" s="183"/>
      <c r="F314" s="183"/>
      <c r="G314" s="183"/>
      <c r="H314" s="249" t="s">
        <v>521</v>
      </c>
      <c r="I314" s="365" t="s">
        <v>522</v>
      </c>
      <c r="J314" s="365"/>
      <c r="K314" s="272">
        <f>SUM(K316)</f>
        <v>20000</v>
      </c>
      <c r="L314" s="272">
        <f>SUM(L316)</f>
        <v>12000</v>
      </c>
      <c r="M314" s="272">
        <f>SUM(M316)</f>
        <v>10500</v>
      </c>
      <c r="N314" s="241">
        <f>SUM(M314/L314)*100</f>
        <v>87.5</v>
      </c>
    </row>
    <row r="315" spans="1:14" ht="12" customHeight="1">
      <c r="A315" s="183"/>
      <c r="B315" s="183"/>
      <c r="C315" s="183"/>
      <c r="D315" s="183"/>
      <c r="E315" s="183"/>
      <c r="F315" s="183"/>
      <c r="G315" s="183"/>
      <c r="H315" s="236"/>
      <c r="I315" s="196">
        <v>3</v>
      </c>
      <c r="J315" s="197" t="s">
        <v>212</v>
      </c>
      <c r="K315" s="272">
        <f aca="true" t="shared" si="22" ref="K315:M316">SUM(K316)</f>
        <v>20000</v>
      </c>
      <c r="L315" s="272">
        <f t="shared" si="22"/>
        <v>12000</v>
      </c>
      <c r="M315" s="272">
        <f t="shared" si="22"/>
        <v>10500</v>
      </c>
      <c r="N315" s="241">
        <f>SUM(M315/L315)*100</f>
        <v>87.5</v>
      </c>
    </row>
    <row r="316" spans="1:14" ht="12" customHeight="1">
      <c r="A316" s="183"/>
      <c r="B316" s="183"/>
      <c r="C316" s="183"/>
      <c r="D316" s="183"/>
      <c r="E316" s="183"/>
      <c r="F316" s="183"/>
      <c r="G316" s="183"/>
      <c r="H316" s="236"/>
      <c r="I316" s="198">
        <v>32</v>
      </c>
      <c r="J316" s="169" t="s">
        <v>156</v>
      </c>
      <c r="K316" s="178">
        <f t="shared" si="22"/>
        <v>20000</v>
      </c>
      <c r="L316" s="178">
        <f t="shared" si="22"/>
        <v>12000</v>
      </c>
      <c r="M316" s="178">
        <f t="shared" si="22"/>
        <v>10500</v>
      </c>
      <c r="N316" s="241">
        <f>SUM(M316/L316)*100</f>
        <v>87.5</v>
      </c>
    </row>
    <row r="317" spans="1:14" ht="12.75" customHeight="1">
      <c r="A317" s="183">
        <v>1</v>
      </c>
      <c r="B317" s="183"/>
      <c r="C317" s="183"/>
      <c r="D317" s="183"/>
      <c r="E317" s="183"/>
      <c r="F317" s="183"/>
      <c r="G317" s="183"/>
      <c r="H317" s="236"/>
      <c r="I317" s="198">
        <v>329</v>
      </c>
      <c r="J317" s="169" t="s">
        <v>457</v>
      </c>
      <c r="K317" s="178">
        <v>20000</v>
      </c>
      <c r="L317" s="178">
        <v>12000</v>
      </c>
      <c r="M317" s="178">
        <f>SUM(M318)</f>
        <v>10500</v>
      </c>
      <c r="N317" s="241">
        <f>SUM(M317/L317)*100</f>
        <v>87.5</v>
      </c>
    </row>
    <row r="318" spans="1:14" ht="12" customHeight="1">
      <c r="A318" s="183"/>
      <c r="B318" s="183"/>
      <c r="C318" s="183"/>
      <c r="D318" s="183"/>
      <c r="E318" s="183"/>
      <c r="F318" s="183"/>
      <c r="G318" s="183"/>
      <c r="H318" s="236" t="s">
        <v>523</v>
      </c>
      <c r="I318" s="205">
        <v>3299</v>
      </c>
      <c r="J318" s="215" t="s">
        <v>524</v>
      </c>
      <c r="K318" s="207"/>
      <c r="L318" s="207"/>
      <c r="M318" s="179">
        <v>10500</v>
      </c>
      <c r="N318" s="244">
        <v>0</v>
      </c>
    </row>
    <row r="319" spans="1:14" ht="14.25" customHeight="1">
      <c r="A319" s="183"/>
      <c r="B319" s="183"/>
      <c r="C319" s="183"/>
      <c r="D319" s="183"/>
      <c r="E319" s="183"/>
      <c r="F319" s="183"/>
      <c r="G319" s="183"/>
      <c r="H319" s="249" t="s">
        <v>525</v>
      </c>
      <c r="I319" s="252" t="s">
        <v>526</v>
      </c>
      <c r="J319" s="252"/>
      <c r="K319" s="304">
        <f>SUM(K320)</f>
        <v>140000</v>
      </c>
      <c r="L319" s="304">
        <f>SUM(L320)</f>
        <v>150000</v>
      </c>
      <c r="M319" s="304">
        <f>SUM(M320)</f>
        <v>136214.8</v>
      </c>
      <c r="N319" s="241">
        <f>SUM(M319/L319)*100</f>
        <v>90.80986666666666</v>
      </c>
    </row>
    <row r="320" spans="1:14" ht="14.25" customHeight="1">
      <c r="A320" s="183"/>
      <c r="B320" s="183"/>
      <c r="C320" s="183"/>
      <c r="D320" s="183"/>
      <c r="E320" s="183"/>
      <c r="F320" s="183"/>
      <c r="G320" s="183"/>
      <c r="H320" s="236"/>
      <c r="I320" s="196">
        <v>3</v>
      </c>
      <c r="J320" s="197" t="s">
        <v>212</v>
      </c>
      <c r="K320" s="272">
        <f>SUM(K321+K323)</f>
        <v>140000</v>
      </c>
      <c r="L320" s="272">
        <f>SUM(L321+L323)</f>
        <v>150000</v>
      </c>
      <c r="M320" s="272">
        <f>SUM(M321+M323)</f>
        <v>136214.8</v>
      </c>
      <c r="N320" s="241">
        <f>SUM(M320/L320)*100</f>
        <v>90.80986666666666</v>
      </c>
    </row>
    <row r="321" spans="1:14" ht="12.75">
      <c r="A321" s="183"/>
      <c r="B321" s="183"/>
      <c r="C321" s="183"/>
      <c r="D321" s="183"/>
      <c r="E321" s="183"/>
      <c r="F321" s="183"/>
      <c r="G321" s="183"/>
      <c r="H321" s="236"/>
      <c r="I321" s="193">
        <v>322</v>
      </c>
      <c r="J321" s="169" t="s">
        <v>156</v>
      </c>
      <c r="K321" s="209">
        <v>40000</v>
      </c>
      <c r="L321" s="209">
        <v>50000</v>
      </c>
      <c r="M321" s="209">
        <f>SUM(M322)</f>
        <v>46214.8</v>
      </c>
      <c r="N321" s="241">
        <f>SUM(M321/L321)*100</f>
        <v>92.4296</v>
      </c>
    </row>
    <row r="322" spans="1:14" ht="12.75">
      <c r="A322" s="183">
        <v>1</v>
      </c>
      <c r="B322" s="183"/>
      <c r="C322" s="183"/>
      <c r="D322" s="183"/>
      <c r="E322" s="183"/>
      <c r="F322" s="183"/>
      <c r="G322" s="183"/>
      <c r="H322" s="236" t="s">
        <v>527</v>
      </c>
      <c r="I322" s="305">
        <v>3224</v>
      </c>
      <c r="J322" s="201" t="s">
        <v>528</v>
      </c>
      <c r="K322" s="273"/>
      <c r="L322" s="273"/>
      <c r="M322" s="273">
        <v>46214.8</v>
      </c>
      <c r="N322" s="244">
        <v>0</v>
      </c>
    </row>
    <row r="323" spans="1:14" ht="12.75">
      <c r="A323" s="183"/>
      <c r="B323" s="183"/>
      <c r="C323" s="183"/>
      <c r="D323" s="183"/>
      <c r="E323" s="183"/>
      <c r="F323" s="183"/>
      <c r="G323" s="183"/>
      <c r="H323" s="236"/>
      <c r="I323" s="212">
        <v>381</v>
      </c>
      <c r="J323" s="213" t="s">
        <v>157</v>
      </c>
      <c r="K323" s="214">
        <v>100000</v>
      </c>
      <c r="L323" s="214">
        <v>100000</v>
      </c>
      <c r="M323" s="214">
        <f>SUM(M324)</f>
        <v>90000</v>
      </c>
      <c r="N323" s="241">
        <f>SUM(M323/L323)*100</f>
        <v>90</v>
      </c>
    </row>
    <row r="324" spans="1:14" ht="12.75">
      <c r="A324" s="183"/>
      <c r="B324" s="183"/>
      <c r="C324" s="183"/>
      <c r="D324" s="183"/>
      <c r="E324" s="183"/>
      <c r="F324" s="183"/>
      <c r="G324" s="183"/>
      <c r="H324" s="236" t="s">
        <v>529</v>
      </c>
      <c r="I324" s="205">
        <v>3811</v>
      </c>
      <c r="J324" s="206" t="s">
        <v>158</v>
      </c>
      <c r="K324" s="207"/>
      <c r="L324" s="207"/>
      <c r="M324" s="179">
        <v>90000</v>
      </c>
      <c r="N324" s="244">
        <v>0</v>
      </c>
    </row>
    <row r="325" spans="1:14" ht="18.75" customHeight="1">
      <c r="A325" s="183"/>
      <c r="B325" s="183"/>
      <c r="C325" s="183"/>
      <c r="D325" s="183"/>
      <c r="E325" s="183"/>
      <c r="F325" s="183"/>
      <c r="G325" s="183"/>
      <c r="H325" s="236"/>
      <c r="I325" s="345" t="s">
        <v>530</v>
      </c>
      <c r="J325" s="345"/>
      <c r="K325" s="179">
        <f>SUM(K328)</f>
        <v>142000</v>
      </c>
      <c r="L325" s="179">
        <f>SUM(L328)</f>
        <v>343000</v>
      </c>
      <c r="M325" s="179">
        <f>SUM(M328)</f>
        <v>332525.63</v>
      </c>
      <c r="N325" s="241">
        <f>SUM(M325/L325)*100</f>
        <v>96.94624781341108</v>
      </c>
    </row>
    <row r="326" spans="1:14" ht="13.5" customHeight="1">
      <c r="A326" s="183"/>
      <c r="B326" s="183"/>
      <c r="C326" s="183"/>
      <c r="D326" s="183"/>
      <c r="E326" s="183"/>
      <c r="F326" s="183"/>
      <c r="G326" s="183"/>
      <c r="H326" s="295" t="s">
        <v>531</v>
      </c>
      <c r="I326" s="296" t="s">
        <v>532</v>
      </c>
      <c r="J326" s="302"/>
      <c r="K326" s="298">
        <f>SUM(K328)</f>
        <v>142000</v>
      </c>
      <c r="L326" s="298">
        <f>SUM(L328)</f>
        <v>343000</v>
      </c>
      <c r="M326" s="179">
        <f>SUM(M328)</f>
        <v>332525.63</v>
      </c>
      <c r="N326" s="241">
        <f>SUM(M326/L326)*100</f>
        <v>96.94624781341108</v>
      </c>
    </row>
    <row r="327" spans="1:14" ht="11.25" customHeight="1">
      <c r="A327" s="183"/>
      <c r="B327" s="183"/>
      <c r="C327" s="183"/>
      <c r="D327" s="183"/>
      <c r="E327" s="183"/>
      <c r="F327" s="183"/>
      <c r="G327" s="183"/>
      <c r="H327" s="236"/>
      <c r="I327" s="201" t="s">
        <v>533</v>
      </c>
      <c r="J327" s="183"/>
      <c r="K327" s="259"/>
      <c r="L327" s="259"/>
      <c r="M327" s="259"/>
      <c r="N327" s="241"/>
    </row>
    <row r="328" spans="1:14" ht="15" customHeight="1">
      <c r="A328" s="183"/>
      <c r="B328" s="183"/>
      <c r="C328" s="183"/>
      <c r="D328" s="183"/>
      <c r="E328" s="183"/>
      <c r="F328" s="183"/>
      <c r="G328" s="183"/>
      <c r="H328" s="249" t="s">
        <v>534</v>
      </c>
      <c r="I328" s="353" t="s">
        <v>535</v>
      </c>
      <c r="J328" s="353"/>
      <c r="K328" s="306">
        <f>SUM(K329+K336+K351)</f>
        <v>142000</v>
      </c>
      <c r="L328" s="306">
        <f>SUM(L329+L336+L351)</f>
        <v>343000</v>
      </c>
      <c r="M328" s="306">
        <f>SUM(M329+M336+M351)</f>
        <v>332525.63</v>
      </c>
      <c r="N328" s="251">
        <f>SUM(M328/L328)*100</f>
        <v>96.94624781341108</v>
      </c>
    </row>
    <row r="329" spans="1:14" ht="25.5" customHeight="1">
      <c r="A329" s="183"/>
      <c r="B329" s="183"/>
      <c r="C329" s="183"/>
      <c r="D329" s="183"/>
      <c r="E329" s="183"/>
      <c r="F329" s="183"/>
      <c r="G329" s="183"/>
      <c r="H329" s="249" t="s">
        <v>536</v>
      </c>
      <c r="I329" s="354" t="s">
        <v>537</v>
      </c>
      <c r="J329" s="354"/>
      <c r="K329" s="275">
        <f aca="true" t="shared" si="23" ref="K329:M331">SUM(K330)</f>
        <v>37000</v>
      </c>
      <c r="L329" s="275">
        <f t="shared" si="23"/>
        <v>37000</v>
      </c>
      <c r="M329" s="275">
        <f t="shared" si="23"/>
        <v>29385</v>
      </c>
      <c r="N329" s="241">
        <f>SUM(M329/L329)*100</f>
        <v>79.41891891891892</v>
      </c>
    </row>
    <row r="330" spans="1:14" ht="12.75">
      <c r="A330" s="183"/>
      <c r="B330" s="183"/>
      <c r="C330" s="183"/>
      <c r="D330" s="183"/>
      <c r="E330" s="183"/>
      <c r="F330" s="183"/>
      <c r="G330" s="183"/>
      <c r="H330" s="236"/>
      <c r="I330" s="196">
        <v>3</v>
      </c>
      <c r="J330" s="197" t="s">
        <v>212</v>
      </c>
      <c r="K330" s="275">
        <f t="shared" si="23"/>
        <v>37000</v>
      </c>
      <c r="L330" s="275">
        <f t="shared" si="23"/>
        <v>37000</v>
      </c>
      <c r="M330" s="275">
        <f t="shared" si="23"/>
        <v>29385</v>
      </c>
      <c r="N330" s="241">
        <f>SUM(M330/L330)*100</f>
        <v>79.41891891891892</v>
      </c>
    </row>
    <row r="331" spans="1:14" ht="12.75">
      <c r="A331" s="183"/>
      <c r="B331" s="183"/>
      <c r="C331" s="183"/>
      <c r="D331" s="183"/>
      <c r="E331" s="183"/>
      <c r="F331" s="183"/>
      <c r="G331" s="183"/>
      <c r="H331" s="236"/>
      <c r="I331" s="196">
        <v>37</v>
      </c>
      <c r="J331" s="197" t="s">
        <v>153</v>
      </c>
      <c r="K331" s="275">
        <f t="shared" si="23"/>
        <v>37000</v>
      </c>
      <c r="L331" s="275">
        <f t="shared" si="23"/>
        <v>37000</v>
      </c>
      <c r="M331" s="275">
        <f t="shared" si="23"/>
        <v>29385</v>
      </c>
      <c r="N331" s="241">
        <f>SUM(M331/L331)*100</f>
        <v>79.41891891891892</v>
      </c>
    </row>
    <row r="332" spans="1:14" ht="12.75">
      <c r="A332" s="183"/>
      <c r="B332" s="183"/>
      <c r="C332" s="183"/>
      <c r="D332" s="183"/>
      <c r="E332" s="183"/>
      <c r="F332" s="183"/>
      <c r="G332" s="183"/>
      <c r="H332" s="236"/>
      <c r="I332" s="307">
        <v>372</v>
      </c>
      <c r="J332" s="308" t="s">
        <v>538</v>
      </c>
      <c r="K332" s="178">
        <v>37000</v>
      </c>
      <c r="L332" s="178">
        <v>37000</v>
      </c>
      <c r="M332" s="178">
        <f>SUM(M333+M334+M335)</f>
        <v>29385</v>
      </c>
      <c r="N332" s="241">
        <f>SUM(M332/L332)*100</f>
        <v>79.41891891891892</v>
      </c>
    </row>
    <row r="333" spans="1:14" ht="12.75">
      <c r="A333" s="183">
        <v>1</v>
      </c>
      <c r="B333" s="183"/>
      <c r="C333" s="183"/>
      <c r="D333" s="183">
        <v>5</v>
      </c>
      <c r="E333" s="183"/>
      <c r="F333" s="183"/>
      <c r="G333" s="183"/>
      <c r="H333" s="236" t="s">
        <v>539</v>
      </c>
      <c r="I333" s="309">
        <v>3721</v>
      </c>
      <c r="J333" s="310" t="s">
        <v>540</v>
      </c>
      <c r="K333" s="182"/>
      <c r="L333" s="182"/>
      <c r="M333" s="182">
        <v>2000</v>
      </c>
      <c r="N333" s="244">
        <v>0</v>
      </c>
    </row>
    <row r="334" spans="1:14" ht="12.75">
      <c r="A334" s="183"/>
      <c r="B334" s="183"/>
      <c r="C334" s="183"/>
      <c r="D334" s="183"/>
      <c r="E334" s="183"/>
      <c r="F334" s="183"/>
      <c r="G334" s="183"/>
      <c r="H334" s="236" t="s">
        <v>541</v>
      </c>
      <c r="I334" s="309">
        <v>3721</v>
      </c>
      <c r="J334" s="310" t="s">
        <v>542</v>
      </c>
      <c r="K334" s="182"/>
      <c r="L334" s="182"/>
      <c r="M334" s="182">
        <v>23500</v>
      </c>
      <c r="N334" s="244">
        <v>0</v>
      </c>
    </row>
    <row r="335" spans="1:14" ht="12.75">
      <c r="A335" s="183"/>
      <c r="B335" s="183"/>
      <c r="C335" s="183"/>
      <c r="D335" s="183"/>
      <c r="E335" s="183"/>
      <c r="F335" s="183"/>
      <c r="G335" s="183"/>
      <c r="H335" s="236" t="s">
        <v>543</v>
      </c>
      <c r="I335" s="305">
        <v>3722</v>
      </c>
      <c r="J335" s="183" t="s">
        <v>544</v>
      </c>
      <c r="K335" s="207"/>
      <c r="L335" s="207"/>
      <c r="M335" s="179">
        <v>3885</v>
      </c>
      <c r="N335" s="244">
        <v>0</v>
      </c>
    </row>
    <row r="336" spans="1:14" s="32" customFormat="1" ht="15" customHeight="1">
      <c r="A336" s="211"/>
      <c r="B336" s="211"/>
      <c r="C336" s="211"/>
      <c r="D336" s="211"/>
      <c r="E336" s="211"/>
      <c r="F336" s="211"/>
      <c r="G336" s="211"/>
      <c r="H336" s="249" t="s">
        <v>545</v>
      </c>
      <c r="I336" s="252" t="s">
        <v>546</v>
      </c>
      <c r="J336" s="252"/>
      <c r="K336" s="275">
        <f>SUM(K337)</f>
        <v>100000</v>
      </c>
      <c r="L336" s="275">
        <f>SUM(L337)</f>
        <v>283000</v>
      </c>
      <c r="M336" s="275">
        <f>SUM(M337)</f>
        <v>280140.63</v>
      </c>
      <c r="N336" s="241">
        <f>SUM(M336/L336)*100</f>
        <v>98.98962190812722</v>
      </c>
    </row>
    <row r="337" spans="1:14" s="32" customFormat="1" ht="12.75">
      <c r="A337" s="211"/>
      <c r="B337" s="211"/>
      <c r="C337" s="211"/>
      <c r="D337" s="211"/>
      <c r="E337" s="211"/>
      <c r="F337" s="211"/>
      <c r="G337" s="211"/>
      <c r="H337" s="262"/>
      <c r="I337" s="196">
        <v>3</v>
      </c>
      <c r="J337" s="197" t="s">
        <v>212</v>
      </c>
      <c r="K337" s="275">
        <f>SUM(K338+K344+K349)</f>
        <v>100000</v>
      </c>
      <c r="L337" s="275">
        <f>SUM(L338+L344+L349)</f>
        <v>283000</v>
      </c>
      <c r="M337" s="275">
        <f>SUM(M338+M344+M349)</f>
        <v>280140.63</v>
      </c>
      <c r="N337" s="241">
        <f>SUM(M337/L337)*100</f>
        <v>98.98962190812722</v>
      </c>
    </row>
    <row r="338" spans="1:14" ht="12.75">
      <c r="A338" s="183"/>
      <c r="B338" s="183"/>
      <c r="C338" s="183"/>
      <c r="D338" s="183"/>
      <c r="E338" s="183"/>
      <c r="F338" s="183"/>
      <c r="G338" s="183"/>
      <c r="H338" s="236"/>
      <c r="I338" s="196">
        <v>31</v>
      </c>
      <c r="J338" s="197" t="s">
        <v>108</v>
      </c>
      <c r="K338" s="275">
        <f>SUM(K339,K341)</f>
        <v>0</v>
      </c>
      <c r="L338" s="275">
        <v>80000</v>
      </c>
      <c r="M338" s="275">
        <f>SUM(M339,M341)</f>
        <v>79983.63</v>
      </c>
      <c r="N338" s="241">
        <f>SUM(M338/L338)*100</f>
        <v>99.9795375</v>
      </c>
    </row>
    <row r="339" spans="1:14" ht="12.75">
      <c r="A339" s="183"/>
      <c r="B339" s="183"/>
      <c r="C339" s="183"/>
      <c r="D339" s="183"/>
      <c r="E339" s="183"/>
      <c r="F339" s="183"/>
      <c r="G339" s="183"/>
      <c r="H339" s="236"/>
      <c r="I339" s="196">
        <v>311</v>
      </c>
      <c r="J339" s="197" t="s">
        <v>547</v>
      </c>
      <c r="K339" s="275">
        <f>SUM(K340)</f>
        <v>0</v>
      </c>
      <c r="L339" s="275">
        <f>SUM(L340)</f>
        <v>0</v>
      </c>
      <c r="M339" s="275">
        <f>SUM(M340)</f>
        <v>68245.36</v>
      </c>
      <c r="N339" s="241">
        <v>0</v>
      </c>
    </row>
    <row r="340" spans="1:14" ht="12.75">
      <c r="A340" s="183"/>
      <c r="B340" s="183"/>
      <c r="C340" s="183"/>
      <c r="D340" s="183"/>
      <c r="E340" s="183"/>
      <c r="F340" s="183"/>
      <c r="G340" s="183"/>
      <c r="H340" s="236" t="s">
        <v>548</v>
      </c>
      <c r="I340" s="280">
        <v>3111</v>
      </c>
      <c r="J340" s="281" t="s">
        <v>549</v>
      </c>
      <c r="K340" s="184"/>
      <c r="L340" s="184"/>
      <c r="M340" s="184">
        <v>68245.36</v>
      </c>
      <c r="N340" s="244">
        <v>0</v>
      </c>
    </row>
    <row r="341" spans="1:14" ht="12.75">
      <c r="A341" s="183"/>
      <c r="B341" s="183"/>
      <c r="C341" s="183"/>
      <c r="D341" s="183"/>
      <c r="E341" s="183"/>
      <c r="F341" s="183"/>
      <c r="G341" s="183"/>
      <c r="H341" s="236"/>
      <c r="I341" s="196">
        <v>313</v>
      </c>
      <c r="J341" s="197" t="s">
        <v>112</v>
      </c>
      <c r="K341" s="275">
        <f>SUM(K342,K343)</f>
        <v>0</v>
      </c>
      <c r="L341" s="275">
        <f>SUM(L342,L343)</f>
        <v>0</v>
      </c>
      <c r="M341" s="275">
        <f>SUM(M342,M343)</f>
        <v>11738.27</v>
      </c>
      <c r="N341" s="241">
        <v>0</v>
      </c>
    </row>
    <row r="342" spans="1:14" ht="12.75">
      <c r="A342" s="183"/>
      <c r="B342" s="183"/>
      <c r="C342" s="183"/>
      <c r="D342" s="183"/>
      <c r="E342" s="183"/>
      <c r="F342" s="183"/>
      <c r="G342" s="183"/>
      <c r="H342" s="236" t="s">
        <v>550</v>
      </c>
      <c r="I342" s="280">
        <v>3132</v>
      </c>
      <c r="J342" s="281" t="s">
        <v>395</v>
      </c>
      <c r="K342" s="184"/>
      <c r="L342" s="184"/>
      <c r="M342" s="184">
        <v>10578.04</v>
      </c>
      <c r="N342" s="244">
        <v>0</v>
      </c>
    </row>
    <row r="343" spans="1:14" ht="12.75">
      <c r="A343" s="183"/>
      <c r="B343" s="183"/>
      <c r="C343" s="183"/>
      <c r="D343" s="183"/>
      <c r="E343" s="183"/>
      <c r="F343" s="183"/>
      <c r="G343" s="183"/>
      <c r="H343" s="236" t="s">
        <v>551</v>
      </c>
      <c r="I343" s="280">
        <v>3133</v>
      </c>
      <c r="J343" s="281" t="s">
        <v>396</v>
      </c>
      <c r="K343" s="184"/>
      <c r="L343" s="184"/>
      <c r="M343" s="184">
        <v>1160.23</v>
      </c>
      <c r="N343" s="244">
        <v>0</v>
      </c>
    </row>
    <row r="344" spans="1:14" s="32" customFormat="1" ht="12.75">
      <c r="A344" s="211"/>
      <c r="B344" s="211"/>
      <c r="C344" s="211"/>
      <c r="D344" s="211"/>
      <c r="E344" s="211"/>
      <c r="F344" s="211"/>
      <c r="G344" s="211"/>
      <c r="H344" s="262"/>
      <c r="I344" s="196">
        <v>37</v>
      </c>
      <c r="J344" s="197" t="s">
        <v>153</v>
      </c>
      <c r="K344" s="275">
        <f>SUM(K345)</f>
        <v>100000</v>
      </c>
      <c r="L344" s="275">
        <f>SUM(L345)</f>
        <v>150000</v>
      </c>
      <c r="M344" s="275">
        <f>SUM(M345)</f>
        <v>147765</v>
      </c>
      <c r="N344" s="241">
        <f>SUM(M344/L344)*100</f>
        <v>98.50999999999999</v>
      </c>
    </row>
    <row r="345" spans="1:14" ht="12.75" customHeight="1">
      <c r="A345" s="183"/>
      <c r="B345" s="183"/>
      <c r="C345" s="183"/>
      <c r="D345" s="183"/>
      <c r="E345" s="183"/>
      <c r="F345" s="183"/>
      <c r="G345" s="183"/>
      <c r="H345" s="236"/>
      <c r="I345" s="198">
        <v>372</v>
      </c>
      <c r="J345" s="169" t="s">
        <v>153</v>
      </c>
      <c r="K345" s="178">
        <v>100000</v>
      </c>
      <c r="L345" s="178">
        <v>150000</v>
      </c>
      <c r="M345" s="178">
        <f>SUM(M346:M348)</f>
        <v>147765</v>
      </c>
      <c r="N345" s="241">
        <f>SUM(M345/L345)*100</f>
        <v>98.50999999999999</v>
      </c>
    </row>
    <row r="346" spans="1:14" ht="12.75" customHeight="1">
      <c r="A346" s="183"/>
      <c r="B346" s="183"/>
      <c r="C346" s="183"/>
      <c r="D346" s="183"/>
      <c r="E346" s="183"/>
      <c r="F346" s="183"/>
      <c r="G346" s="183"/>
      <c r="H346" s="236" t="s">
        <v>552</v>
      </c>
      <c r="I346" s="200">
        <v>3721</v>
      </c>
      <c r="J346" s="201" t="s">
        <v>553</v>
      </c>
      <c r="K346" s="182"/>
      <c r="L346" s="182"/>
      <c r="M346" s="182">
        <v>86515</v>
      </c>
      <c r="N346" s="244">
        <v>0</v>
      </c>
    </row>
    <row r="347" spans="1:14" ht="12.75" customHeight="1">
      <c r="A347" s="183"/>
      <c r="B347" s="183"/>
      <c r="C347" s="183"/>
      <c r="D347" s="183"/>
      <c r="E347" s="183"/>
      <c r="F347" s="183"/>
      <c r="G347" s="183"/>
      <c r="H347" s="236" t="s">
        <v>554</v>
      </c>
      <c r="I347" s="200">
        <v>3721</v>
      </c>
      <c r="J347" s="201" t="s">
        <v>555</v>
      </c>
      <c r="K347" s="182"/>
      <c r="L347" s="182"/>
      <c r="M347" s="182">
        <v>48450</v>
      </c>
      <c r="N347" s="244">
        <v>0</v>
      </c>
    </row>
    <row r="348" spans="1:14" ht="12.75" customHeight="1">
      <c r="A348" s="183">
        <v>1</v>
      </c>
      <c r="B348" s="183"/>
      <c r="C348" s="183"/>
      <c r="D348" s="183"/>
      <c r="E348" s="183"/>
      <c r="F348" s="183"/>
      <c r="G348" s="183"/>
      <c r="H348" s="236" t="s">
        <v>556</v>
      </c>
      <c r="I348" s="200">
        <v>3721</v>
      </c>
      <c r="J348" s="201" t="s">
        <v>557</v>
      </c>
      <c r="K348" s="182"/>
      <c r="L348" s="182"/>
      <c r="M348" s="182">
        <v>12800</v>
      </c>
      <c r="N348" s="244">
        <v>0</v>
      </c>
    </row>
    <row r="349" spans="1:14" ht="12.75" customHeight="1">
      <c r="A349" s="183"/>
      <c r="B349" s="183"/>
      <c r="C349" s="183"/>
      <c r="D349" s="183"/>
      <c r="E349" s="183"/>
      <c r="F349" s="183"/>
      <c r="G349" s="183"/>
      <c r="H349" s="236"/>
      <c r="I349" s="198">
        <v>38</v>
      </c>
      <c r="J349" s="169" t="s">
        <v>558</v>
      </c>
      <c r="K349" s="178">
        <f>SUM(K350)</f>
        <v>0</v>
      </c>
      <c r="L349" s="178">
        <v>53000</v>
      </c>
      <c r="M349" s="178">
        <f>SUM(M350)</f>
        <v>52392</v>
      </c>
      <c r="N349" s="241">
        <f>SUM(M349/L349)*100</f>
        <v>98.85283018867923</v>
      </c>
    </row>
    <row r="350" spans="1:14" ht="12.75" customHeight="1">
      <c r="A350" s="183"/>
      <c r="B350" s="183"/>
      <c r="C350" s="183"/>
      <c r="D350" s="183"/>
      <c r="E350" s="183"/>
      <c r="F350" s="183"/>
      <c r="G350" s="183"/>
      <c r="H350" s="236" t="s">
        <v>559</v>
      </c>
      <c r="I350" s="200">
        <v>3831</v>
      </c>
      <c r="J350" s="201" t="s">
        <v>160</v>
      </c>
      <c r="K350" s="182">
        <v>0</v>
      </c>
      <c r="L350" s="182"/>
      <c r="M350" s="182">
        <v>52392</v>
      </c>
      <c r="N350" s="244">
        <v>0</v>
      </c>
    </row>
    <row r="351" spans="1:14" ht="15" customHeight="1">
      <c r="A351" s="183"/>
      <c r="B351" s="183"/>
      <c r="C351" s="183"/>
      <c r="D351" s="183"/>
      <c r="E351" s="183"/>
      <c r="F351" s="183"/>
      <c r="G351" s="183"/>
      <c r="H351" s="249" t="s">
        <v>560</v>
      </c>
      <c r="I351" s="354" t="s">
        <v>561</v>
      </c>
      <c r="J351" s="354"/>
      <c r="K351" s="272">
        <f aca="true" t="shared" si="24" ref="K351:M353">SUM(K352)</f>
        <v>5000</v>
      </c>
      <c r="L351" s="272">
        <f t="shared" si="24"/>
        <v>23000</v>
      </c>
      <c r="M351" s="272">
        <f t="shared" si="24"/>
        <v>23000</v>
      </c>
      <c r="N351" s="241">
        <f>SUM(M351/L351)*100</f>
        <v>100</v>
      </c>
    </row>
    <row r="352" spans="1:14" ht="14.25" customHeight="1">
      <c r="A352" s="183"/>
      <c r="B352" s="183"/>
      <c r="C352" s="183"/>
      <c r="D352" s="183"/>
      <c r="E352" s="183"/>
      <c r="F352" s="183"/>
      <c r="G352" s="183"/>
      <c r="H352" s="236"/>
      <c r="I352" s="196">
        <v>3</v>
      </c>
      <c r="J352" s="197" t="s">
        <v>212</v>
      </c>
      <c r="K352" s="272">
        <f t="shared" si="24"/>
        <v>5000</v>
      </c>
      <c r="L352" s="272">
        <f t="shared" si="24"/>
        <v>23000</v>
      </c>
      <c r="M352" s="272">
        <f t="shared" si="24"/>
        <v>23000</v>
      </c>
      <c r="N352" s="241">
        <f>SUM(M352/L352)*100</f>
        <v>100</v>
      </c>
    </row>
    <row r="353" spans="1:14" ht="12" customHeight="1">
      <c r="A353" s="183"/>
      <c r="B353" s="183"/>
      <c r="C353" s="183"/>
      <c r="D353" s="183"/>
      <c r="E353" s="183"/>
      <c r="F353" s="183"/>
      <c r="G353" s="183"/>
      <c r="H353" s="236"/>
      <c r="I353" s="198">
        <v>38</v>
      </c>
      <c r="J353" s="169" t="s">
        <v>223</v>
      </c>
      <c r="K353" s="178">
        <f t="shared" si="24"/>
        <v>5000</v>
      </c>
      <c r="L353" s="178">
        <f t="shared" si="24"/>
        <v>23000</v>
      </c>
      <c r="M353" s="178">
        <f t="shared" si="24"/>
        <v>23000</v>
      </c>
      <c r="N353" s="241">
        <f>SUM(M353/L353)*100</f>
        <v>100</v>
      </c>
    </row>
    <row r="354" spans="1:14" ht="17.25" customHeight="1">
      <c r="A354" s="183"/>
      <c r="B354" s="183"/>
      <c r="C354" s="183"/>
      <c r="D354" s="183"/>
      <c r="E354" s="183"/>
      <c r="F354" s="183"/>
      <c r="G354" s="183"/>
      <c r="H354" s="236"/>
      <c r="I354" s="198">
        <v>381</v>
      </c>
      <c r="J354" s="169" t="s">
        <v>562</v>
      </c>
      <c r="K354" s="178">
        <v>5000</v>
      </c>
      <c r="L354" s="178">
        <v>23000</v>
      </c>
      <c r="M354" s="178">
        <f>SUM(M355)</f>
        <v>23000</v>
      </c>
      <c r="N354" s="241">
        <f>SUM(M354/L354)*100</f>
        <v>100</v>
      </c>
    </row>
    <row r="355" spans="1:14" ht="14.25" customHeight="1">
      <c r="A355" s="183"/>
      <c r="B355" s="183"/>
      <c r="C355" s="183"/>
      <c r="D355" s="183"/>
      <c r="E355" s="183"/>
      <c r="F355" s="183"/>
      <c r="G355" s="183"/>
      <c r="H355" s="236" t="s">
        <v>563</v>
      </c>
      <c r="I355" s="205">
        <v>3811</v>
      </c>
      <c r="J355" s="215" t="s">
        <v>154</v>
      </c>
      <c r="K355" s="207"/>
      <c r="L355" s="207"/>
      <c r="M355" s="179">
        <v>23000</v>
      </c>
      <c r="N355" s="244">
        <v>0</v>
      </c>
    </row>
    <row r="356" spans="1:13" ht="14.25" customHeight="1">
      <c r="A356" s="115"/>
      <c r="B356" s="115"/>
      <c r="C356" s="115"/>
      <c r="D356" s="115"/>
      <c r="E356" s="115"/>
      <c r="F356" s="115"/>
      <c r="G356" s="115"/>
      <c r="H356" s="311"/>
      <c r="I356" s="186"/>
      <c r="J356" s="312"/>
      <c r="K356" s="313"/>
      <c r="L356" s="313"/>
      <c r="M356" s="314"/>
    </row>
    <row r="357" spans="1:13" ht="14.25" customHeight="1">
      <c r="A357" s="115"/>
      <c r="B357" s="115"/>
      <c r="C357" s="115"/>
      <c r="D357" s="115"/>
      <c r="E357" s="115"/>
      <c r="F357" s="115"/>
      <c r="G357" s="115"/>
      <c r="H357" s="311"/>
      <c r="I357" s="315" t="s">
        <v>564</v>
      </c>
      <c r="J357" s="315"/>
      <c r="K357" s="316">
        <f>SUM(K358:K363)</f>
        <v>7434600</v>
      </c>
      <c r="L357" s="316">
        <f>SUM(L358:L363)</f>
        <v>5696000</v>
      </c>
      <c r="M357" s="316">
        <f>SUM(M358:M363)</f>
        <v>3820810.63</v>
      </c>
    </row>
    <row r="358" spans="1:13" ht="14.25" customHeight="1">
      <c r="A358" s="115"/>
      <c r="B358" s="115"/>
      <c r="C358" s="115"/>
      <c r="D358" s="115"/>
      <c r="E358" s="115"/>
      <c r="F358" s="115"/>
      <c r="G358" s="115"/>
      <c r="H358" s="311"/>
      <c r="I358" s="317" t="s">
        <v>565</v>
      </c>
      <c r="J358" s="318"/>
      <c r="K358" s="319">
        <f>SUM(K11,K36)</f>
        <v>971200</v>
      </c>
      <c r="L358" s="319">
        <f>SUM(L11,L36)</f>
        <v>1092200</v>
      </c>
      <c r="M358" s="319">
        <f>SUM(M11,M36)</f>
        <v>808330.04</v>
      </c>
    </row>
    <row r="359" spans="8:13" ht="13.5" customHeight="1">
      <c r="H359" s="311"/>
      <c r="I359" s="317" t="s">
        <v>566</v>
      </c>
      <c r="J359" s="318"/>
      <c r="K359" s="319">
        <f>SUM(K311)</f>
        <v>160000</v>
      </c>
      <c r="L359" s="319">
        <f>SUM(L311)</f>
        <v>162000</v>
      </c>
      <c r="M359" s="319">
        <f>SUM(M311)</f>
        <v>146714.8</v>
      </c>
    </row>
    <row r="360" spans="1:13" ht="12.75">
      <c r="A360" s="320"/>
      <c r="B360" s="320"/>
      <c r="C360" s="228"/>
      <c r="D360" s="228"/>
      <c r="E360" s="228"/>
      <c r="F360" s="228"/>
      <c r="G360" s="228"/>
      <c r="H360" s="311"/>
      <c r="I360" s="317" t="s">
        <v>567</v>
      </c>
      <c r="J360" s="318"/>
      <c r="K360" s="319">
        <f>SUM(K104)</f>
        <v>5248100</v>
      </c>
      <c r="L360" s="319">
        <f>SUM(L104)</f>
        <v>3495500</v>
      </c>
      <c r="M360" s="319">
        <f>SUM(M104)</f>
        <v>2131693.93</v>
      </c>
    </row>
    <row r="361" spans="1:13" ht="12.75">
      <c r="A361" s="229"/>
      <c r="B361" s="229"/>
      <c r="C361" s="230"/>
      <c r="D361" s="230"/>
      <c r="E361" s="230"/>
      <c r="F361" s="230"/>
      <c r="G361" s="230"/>
      <c r="H361" s="311"/>
      <c r="I361" s="317" t="s">
        <v>568</v>
      </c>
      <c r="J361" s="318"/>
      <c r="K361" s="319">
        <f>SUM(K257,K292)</f>
        <v>343600</v>
      </c>
      <c r="L361" s="319">
        <f>SUM(L257,L292)</f>
        <v>433600</v>
      </c>
      <c r="M361" s="319">
        <f>SUM(M257,M292)</f>
        <v>375944.22</v>
      </c>
    </row>
    <row r="362" spans="1:13" ht="12.75">
      <c r="A362" s="229"/>
      <c r="B362" s="229"/>
      <c r="C362" s="230"/>
      <c r="D362" s="230"/>
      <c r="E362" s="230"/>
      <c r="F362" s="230"/>
      <c r="G362" s="230"/>
      <c r="I362" s="317" t="s">
        <v>569</v>
      </c>
      <c r="J362" s="318"/>
      <c r="K362" s="319">
        <f>SUM(K232)</f>
        <v>569700</v>
      </c>
      <c r="L362" s="319">
        <f>SUM(L232)</f>
        <v>169700</v>
      </c>
      <c r="M362" s="319">
        <f>SUM(M232)</f>
        <v>25602.010000000002</v>
      </c>
    </row>
    <row r="363" spans="1:13" ht="12.75">
      <c r="A363" s="229"/>
      <c r="B363" s="229"/>
      <c r="C363" s="230"/>
      <c r="D363" s="230"/>
      <c r="E363" s="230"/>
      <c r="F363" s="230"/>
      <c r="G363" s="230"/>
      <c r="H363" s="321"/>
      <c r="I363" s="317" t="s">
        <v>570</v>
      </c>
      <c r="J363" s="322"/>
      <c r="K363" s="319">
        <f>SUM(K326)</f>
        <v>142000</v>
      </c>
      <c r="L363" s="319">
        <f>SUM(L326)</f>
        <v>343000</v>
      </c>
      <c r="M363" s="319">
        <f>SUM(M326)</f>
        <v>332525.63</v>
      </c>
    </row>
    <row r="364" spans="1:13" ht="12.75">
      <c r="A364" s="229"/>
      <c r="B364" s="229"/>
      <c r="C364" s="230"/>
      <c r="D364" s="230"/>
      <c r="E364" s="230"/>
      <c r="F364" s="230"/>
      <c r="G364" s="230"/>
      <c r="H364" s="323"/>
      <c r="I364" s="37"/>
      <c r="J364" s="37"/>
      <c r="K364" s="37"/>
      <c r="L364" s="37"/>
      <c r="M364" s="37"/>
    </row>
    <row r="365" spans="1:13" ht="12.75">
      <c r="A365" s="229"/>
      <c r="B365" s="229"/>
      <c r="C365" s="230"/>
      <c r="D365" s="230"/>
      <c r="E365" s="230"/>
      <c r="F365" s="230"/>
      <c r="G365" s="230"/>
      <c r="H365" s="323"/>
      <c r="I365" s="324" t="s">
        <v>230</v>
      </c>
      <c r="J365" s="324"/>
      <c r="K365" s="37"/>
      <c r="L365" s="37"/>
      <c r="M365" s="37"/>
    </row>
    <row r="366" spans="8:13" ht="12.75">
      <c r="H366" s="323"/>
      <c r="I366" s="229" t="s">
        <v>231</v>
      </c>
      <c r="J366" s="229"/>
      <c r="K366" s="37"/>
      <c r="L366" s="37"/>
      <c r="M366" s="37"/>
    </row>
    <row r="367" spans="8:13" ht="12.75">
      <c r="H367" s="323"/>
      <c r="I367" s="229" t="s">
        <v>232</v>
      </c>
      <c r="J367" s="229"/>
      <c r="K367" s="37"/>
      <c r="L367" s="37"/>
      <c r="M367" s="37"/>
    </row>
    <row r="368" spans="8:13" ht="12.75">
      <c r="H368" s="323"/>
      <c r="I368" s="229" t="s">
        <v>233</v>
      </c>
      <c r="J368" s="229"/>
      <c r="K368" s="37"/>
      <c r="L368" s="37"/>
      <c r="M368" s="37"/>
    </row>
    <row r="369" spans="8:13" ht="12.75">
      <c r="H369" s="323"/>
      <c r="I369" s="229" t="s">
        <v>234</v>
      </c>
      <c r="J369" s="229"/>
      <c r="K369" s="37"/>
      <c r="L369" s="37"/>
      <c r="M369" s="37"/>
    </row>
    <row r="370" spans="8:13" ht="12.75">
      <c r="H370" s="323"/>
      <c r="I370" s="229" t="s">
        <v>235</v>
      </c>
      <c r="J370" s="229"/>
      <c r="K370" s="37"/>
      <c r="L370" s="37"/>
      <c r="M370" s="37"/>
    </row>
    <row r="371" spans="9:13" ht="12.75">
      <c r="I371" s="229" t="s">
        <v>236</v>
      </c>
      <c r="J371" s="229"/>
      <c r="K371" s="37"/>
      <c r="L371" s="37"/>
      <c r="M371" s="37"/>
    </row>
    <row r="372" spans="9:13" ht="12.75">
      <c r="I372" s="229" t="s">
        <v>237</v>
      </c>
      <c r="J372" s="229"/>
      <c r="K372" s="37"/>
      <c r="L372" s="37"/>
      <c r="M372" s="37"/>
    </row>
  </sheetData>
  <sheetProtection selectLockedCells="1" selectUnlockedCells="1"/>
  <mergeCells count="43">
    <mergeCell ref="I351:J351"/>
    <mergeCell ref="I251:J251"/>
    <mergeCell ref="I286:J286"/>
    <mergeCell ref="I314:J314"/>
    <mergeCell ref="I325:J325"/>
    <mergeCell ref="I328:J328"/>
    <mergeCell ref="I329:J329"/>
    <mergeCell ref="I231:J231"/>
    <mergeCell ref="I232:J232"/>
    <mergeCell ref="I234:J234"/>
    <mergeCell ref="I235:J235"/>
    <mergeCell ref="I245:J245"/>
    <mergeCell ref="I250:J250"/>
    <mergeCell ref="I187:J187"/>
    <mergeCell ref="I188:J188"/>
    <mergeCell ref="I208:J208"/>
    <mergeCell ref="I215:J215"/>
    <mergeCell ref="I216:J216"/>
    <mergeCell ref="I223:J223"/>
    <mergeCell ref="I150:J150"/>
    <mergeCell ref="I159:J159"/>
    <mergeCell ref="I164:J164"/>
    <mergeCell ref="I169:J169"/>
    <mergeCell ref="I177:J177"/>
    <mergeCell ref="I182:J182"/>
    <mergeCell ref="I95:J95"/>
    <mergeCell ref="I106:J106"/>
    <mergeCell ref="I107:J107"/>
    <mergeCell ref="I128:J128"/>
    <mergeCell ref="I136:J136"/>
    <mergeCell ref="I141:J141"/>
    <mergeCell ref="I7:J7"/>
    <mergeCell ref="I13:J13"/>
    <mergeCell ref="I28:J28"/>
    <mergeCell ref="I38:J38"/>
    <mergeCell ref="I39:J39"/>
    <mergeCell ref="I54:J54"/>
    <mergeCell ref="K1:M1"/>
    <mergeCell ref="I2:M2"/>
    <mergeCell ref="I3:M3"/>
    <mergeCell ref="I4:M4"/>
    <mergeCell ref="I5:M5"/>
    <mergeCell ref="A6:G6"/>
  </mergeCells>
  <printOptions/>
  <pageMargins left="0.5511811023622047" right="0.1968503937007874" top="0.6692913385826772" bottom="0.4724409448818898" header="0.2755905511811024" footer="0.2362204724409449"/>
  <pageSetup horizontalDpi="600" verticalDpi="600" orientation="landscape" paperSize="9" r:id="rId1"/>
  <headerFooter alignWithMargins="0">
    <oddHeader>&amp;R&amp;"Times New Roman,Obično"&amp;12POSEBNI DIO 
PROGRAMSKA KLASIFIKACIJA</oddHeader>
    <oddFooter xml:space="preserve">&amp;C-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2019-10-22T07:05:31Z</cp:lastPrinted>
  <dcterms:created xsi:type="dcterms:W3CDTF">2019-06-11T06:53:27Z</dcterms:created>
  <dcterms:modified xsi:type="dcterms:W3CDTF">2020-01-23T08:08:53Z</dcterms:modified>
  <cp:category/>
  <cp:version/>
  <cp:contentType/>
  <cp:contentStatus/>
</cp:coreProperties>
</file>